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7" activeTab="10"/>
  </bookViews>
  <sheets>
    <sheet name="титульный-2" sheetId="1" r:id="rId1"/>
    <sheet name="1 сад" sheetId="2" r:id="rId2"/>
    <sheet name="2 сад" sheetId="3" r:id="rId3"/>
    <sheet name="3 сад" sheetId="4" r:id="rId4"/>
    <sheet name="4 сад" sheetId="5" r:id="rId5"/>
    <sheet name="5 сад" sheetId="6" r:id="rId6"/>
    <sheet name="6 сад" sheetId="7" r:id="rId7"/>
    <sheet name="7 сад" sheetId="8" r:id="rId8"/>
    <sheet name="8 сад" sheetId="9" r:id="rId9"/>
    <sheet name="9 сад" sheetId="10" r:id="rId10"/>
    <sheet name="10 сад" sheetId="11" r:id="rId11"/>
    <sheet name="раскладка" sheetId="12" r:id="rId12"/>
  </sheets>
  <definedNames>
    <definedName name="_xlnm.Print_Area" localSheetId="10">'10 сад'!$A$1:$P$69</definedName>
    <definedName name="_xlnm.Print_Area" localSheetId="8">'8 сад'!$A$1:$P$74</definedName>
    <definedName name="_xlnm.Print_Area" localSheetId="11">'раскладка'!$A$1:$AE$52</definedName>
  </definedNames>
  <calcPr fullCalcOnLoad="1"/>
</workbook>
</file>

<file path=xl/comments9.xml><?xml version="1.0" encoding="utf-8"?>
<comments xmlns="http://schemas.openxmlformats.org/spreadsheetml/2006/main">
  <authors>
    <author>Microsoft Office</author>
  </authors>
  <commentList>
    <comment ref="D44" authorId="0">
      <text>
        <r>
          <rPr>
            <b/>
            <sz val="8"/>
            <rFont val="Tahoma"/>
            <family val="2"/>
          </rPr>
          <t>Microsoft Office: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<sst xmlns="http://schemas.openxmlformats.org/spreadsheetml/2006/main" count="1056" uniqueCount="319">
  <si>
    <t>Наименование блюда</t>
  </si>
  <si>
    <t>Выход, г</t>
  </si>
  <si>
    <t>Пищевые вещества</t>
  </si>
  <si>
    <t>Минеральные вещества, мг</t>
  </si>
  <si>
    <t>Витамины, мг</t>
  </si>
  <si>
    <t>Энергетическая ценность, Ккал</t>
  </si>
  <si>
    <t>Ca</t>
  </si>
  <si>
    <t>Fe</t>
  </si>
  <si>
    <t>C</t>
  </si>
  <si>
    <t>ЗАВТРАК</t>
  </si>
  <si>
    <t>Масло сливочное</t>
  </si>
  <si>
    <t>ИТОГО:</t>
  </si>
  <si>
    <t>ОБЕД</t>
  </si>
  <si>
    <t>Хлеб ржано-пшеничный</t>
  </si>
  <si>
    <t>ИТОГО</t>
  </si>
  <si>
    <t>УЖИН</t>
  </si>
  <si>
    <t>ИТОГО на весь день</t>
  </si>
  <si>
    <t>Пюре картофельное</t>
  </si>
  <si>
    <t>Молоко</t>
  </si>
  <si>
    <t>Суп молочный с макаронными изделиями</t>
  </si>
  <si>
    <t>Какао-напиток на молоке</t>
  </si>
  <si>
    <t>Печенье</t>
  </si>
  <si>
    <t>Салат витаминный</t>
  </si>
  <si>
    <t>Брутто, г</t>
  </si>
  <si>
    <t>Нетто, г</t>
  </si>
  <si>
    <t>яйцо</t>
  </si>
  <si>
    <t>молоко</t>
  </si>
  <si>
    <t>масло сливочное</t>
  </si>
  <si>
    <t>сыр</t>
  </si>
  <si>
    <t>зеленый горошек</t>
  </si>
  <si>
    <t>масло растительное</t>
  </si>
  <si>
    <t>Сосиска отварная</t>
  </si>
  <si>
    <t>свекла</t>
  </si>
  <si>
    <t>картофель</t>
  </si>
  <si>
    <t>морковь</t>
  </si>
  <si>
    <t>масло подсолнечное</t>
  </si>
  <si>
    <t>горошек зеленый</t>
  </si>
  <si>
    <t xml:space="preserve">лук репчатый </t>
  </si>
  <si>
    <t>капуста</t>
  </si>
  <si>
    <t>сметана</t>
  </si>
  <si>
    <t>сахар-песок</t>
  </si>
  <si>
    <t>рыба</t>
  </si>
  <si>
    <t>рис</t>
  </si>
  <si>
    <t>томатная паста</t>
  </si>
  <si>
    <t>какао</t>
  </si>
  <si>
    <t>дрожжи</t>
  </si>
  <si>
    <t>мука</t>
  </si>
  <si>
    <t>творог</t>
  </si>
  <si>
    <t>пшено</t>
  </si>
  <si>
    <t>кофейный напиток</t>
  </si>
  <si>
    <t>макаронные изделия</t>
  </si>
  <si>
    <t xml:space="preserve">растительное масло </t>
  </si>
  <si>
    <t>лук</t>
  </si>
  <si>
    <t>мясо</t>
  </si>
  <si>
    <t>хлеб пшеничный</t>
  </si>
  <si>
    <t>лимон</t>
  </si>
  <si>
    <t>ВТОРОЙ ЗАВТРАК</t>
  </si>
  <si>
    <t>Винегрет с растительным маслом</t>
  </si>
  <si>
    <t>Яйцо</t>
  </si>
  <si>
    <t>Макаронные изделия</t>
  </si>
  <si>
    <t>День</t>
  </si>
  <si>
    <t>Овощи</t>
  </si>
  <si>
    <t>Крупы</t>
  </si>
  <si>
    <t>Картофель</t>
  </si>
  <si>
    <t>Рыба</t>
  </si>
  <si>
    <t>Мясо</t>
  </si>
  <si>
    <t>Масло растительное</t>
  </si>
  <si>
    <t>Сметана</t>
  </si>
  <si>
    <t>Творог</t>
  </si>
  <si>
    <t>Сыр</t>
  </si>
  <si>
    <t>Сахар</t>
  </si>
  <si>
    <t>Куры</t>
  </si>
  <si>
    <t>на 1 день</t>
  </si>
  <si>
    <t>Раскладка основных продуктов питания на 10 дней</t>
  </si>
  <si>
    <t>для детей в возрасте от 3-х до 7-и лет</t>
  </si>
  <si>
    <t>за 10 дней</t>
  </si>
  <si>
    <t>Б</t>
  </si>
  <si>
    <t>Ж</t>
  </si>
  <si>
    <t>У</t>
  </si>
  <si>
    <t>ДЕНЬ 4</t>
  </si>
  <si>
    <t>Фрукты свежие</t>
  </si>
  <si>
    <t>ДЕНЬ 6</t>
  </si>
  <si>
    <t>ДЕНЬ 7</t>
  </si>
  <si>
    <t>ДЕНЬ 1</t>
  </si>
  <si>
    <t>зелень</t>
  </si>
  <si>
    <t>сухо фрукты</t>
  </si>
  <si>
    <t>УПЛОТНЕННЫЙ ПОЛДНИК</t>
  </si>
  <si>
    <t xml:space="preserve"> Котлета мясная натуральная рубленая, запеченная с молочным соусом </t>
  </si>
  <si>
    <t>№ рецептуры</t>
  </si>
  <si>
    <t xml:space="preserve"> Компот из сухофруктов </t>
  </si>
  <si>
    <t>№436</t>
  </si>
  <si>
    <t xml:space="preserve">№2 </t>
  </si>
  <si>
    <t xml:space="preserve"> № 38 </t>
  </si>
  <si>
    <t xml:space="preserve"> №376  </t>
  </si>
  <si>
    <t xml:space="preserve"> № 281     </t>
  </si>
  <si>
    <r>
      <t>B</t>
    </r>
    <r>
      <rPr>
        <b/>
        <vertAlign val="subscript"/>
        <sz val="10"/>
        <rFont val="Times New Roman"/>
        <family val="1"/>
      </rPr>
      <t>1</t>
    </r>
  </si>
  <si>
    <r>
      <t>B</t>
    </r>
    <r>
      <rPr>
        <b/>
        <vertAlign val="subscript"/>
        <sz val="10"/>
        <rFont val="Times New Roman"/>
        <family val="1"/>
      </rPr>
      <t>2</t>
    </r>
  </si>
  <si>
    <t>№240</t>
  </si>
  <si>
    <t>№395</t>
  </si>
  <si>
    <t>в дошкольных учреждениях/ под редакцией М.П. Могильного и</t>
  </si>
  <si>
    <t>В.А. Тутелбяна , 2011 г</t>
  </si>
  <si>
    <t>булка</t>
  </si>
  <si>
    <t>Кофейный напиток</t>
  </si>
  <si>
    <t xml:space="preserve">Булка </t>
  </si>
  <si>
    <t>ДЕНЬ2</t>
  </si>
  <si>
    <t xml:space="preserve"> </t>
  </si>
  <si>
    <t>чай заварка</t>
  </si>
  <si>
    <t xml:space="preserve">№1 </t>
  </si>
  <si>
    <t>Суп из рыбных консервов</t>
  </si>
  <si>
    <t>консервы рыбные</t>
  </si>
  <si>
    <t xml:space="preserve">     №   286 </t>
  </si>
  <si>
    <t>Голубцы ленивые формованные со сметаной</t>
  </si>
  <si>
    <t>Сок яблочный</t>
  </si>
  <si>
    <t>№184</t>
  </si>
  <si>
    <t>ДЕНЬ3</t>
  </si>
  <si>
    <t xml:space="preserve">№106  </t>
  </si>
  <si>
    <t>250/10</t>
  </si>
  <si>
    <t xml:space="preserve">мясо </t>
  </si>
  <si>
    <t xml:space="preserve">     №   229</t>
  </si>
  <si>
    <t>Вареники ленивые  со сметанной подливой</t>
  </si>
  <si>
    <t>№397</t>
  </si>
  <si>
    <t>манка</t>
  </si>
  <si>
    <t>Щи со сметаной 250/10</t>
  </si>
  <si>
    <t>томат-паста</t>
  </si>
  <si>
    <t>№1</t>
  </si>
  <si>
    <t xml:space="preserve"> № 277     </t>
  </si>
  <si>
    <t>Каша перловая рассыпчатая</t>
  </si>
  <si>
    <t>Рыба по-польски</t>
  </si>
  <si>
    <t>№249</t>
  </si>
  <si>
    <t xml:space="preserve">рыба </t>
  </si>
  <si>
    <t>№45</t>
  </si>
  <si>
    <t>№442</t>
  </si>
  <si>
    <t>ДЕНЬ5</t>
  </si>
  <si>
    <t>Каша пшенная молочная</t>
  </si>
  <si>
    <t xml:space="preserve">№189  </t>
  </si>
  <si>
    <t>Плов с курицей</t>
  </si>
  <si>
    <t xml:space="preserve">     №   165</t>
  </si>
  <si>
    <t>куры</t>
  </si>
  <si>
    <t>№18</t>
  </si>
  <si>
    <t xml:space="preserve"> №316  </t>
  </si>
  <si>
    <t>сок</t>
  </si>
  <si>
    <t>крахмал</t>
  </si>
  <si>
    <t xml:space="preserve">сахар </t>
  </si>
  <si>
    <t>№117</t>
  </si>
  <si>
    <t>Булка с маслом</t>
  </si>
  <si>
    <t>№183</t>
  </si>
  <si>
    <t>3,3,</t>
  </si>
  <si>
    <t>Борщ со сметаной 250/10</t>
  </si>
  <si>
    <t>№57</t>
  </si>
  <si>
    <t xml:space="preserve"> № 321     </t>
  </si>
  <si>
    <t xml:space="preserve">          № 275 </t>
  </si>
  <si>
    <t xml:space="preserve">сосика </t>
  </si>
  <si>
    <t>№231</t>
  </si>
  <si>
    <t>№169</t>
  </si>
  <si>
    <t>№84</t>
  </si>
  <si>
    <t>Вермишель отварная</t>
  </si>
  <si>
    <t xml:space="preserve">вермишель </t>
  </si>
  <si>
    <t>горох</t>
  </si>
  <si>
    <t xml:space="preserve"> № 204     </t>
  </si>
  <si>
    <t xml:space="preserve">мука </t>
  </si>
  <si>
    <t xml:space="preserve">Котлета рыбная </t>
  </si>
  <si>
    <t xml:space="preserve">свекла </t>
  </si>
  <si>
    <t xml:space="preserve">         № 342   </t>
  </si>
  <si>
    <t xml:space="preserve">сметана </t>
  </si>
  <si>
    <t>Каша рисовая с сахаром</t>
  </si>
  <si>
    <t>ДЕНЬ8</t>
  </si>
  <si>
    <t>Каша гречневая молочная</t>
  </si>
  <si>
    <t>Свекольник со сметаной 250/10</t>
  </si>
  <si>
    <t>гречка</t>
  </si>
  <si>
    <t>№164</t>
  </si>
  <si>
    <t xml:space="preserve"> № 68 </t>
  </si>
  <si>
    <t>Плов с мясом</t>
  </si>
  <si>
    <t>№254</t>
  </si>
  <si>
    <t>повидло</t>
  </si>
  <si>
    <t>ДЕНЬ9</t>
  </si>
  <si>
    <t>№219</t>
  </si>
  <si>
    <t xml:space="preserve">Омлет натуральный </t>
  </si>
  <si>
    <t>гороршек зеленый</t>
  </si>
  <si>
    <t xml:space="preserve"> № 39 </t>
  </si>
  <si>
    <t xml:space="preserve"> №274  </t>
  </si>
  <si>
    <t>томат -паста</t>
  </si>
  <si>
    <t>Кисель молочный</t>
  </si>
  <si>
    <t>ДЕНЬ10</t>
  </si>
  <si>
    <t>Каша рисовая молочная</t>
  </si>
  <si>
    <t xml:space="preserve">№179  </t>
  </si>
  <si>
    <t>№61</t>
  </si>
  <si>
    <t>№446</t>
  </si>
  <si>
    <t>фрукты</t>
  </si>
  <si>
    <t>хлеб</t>
  </si>
  <si>
    <t>конд. Излелия</t>
  </si>
  <si>
    <t>кофе</t>
  </si>
  <si>
    <t>чай</t>
  </si>
  <si>
    <t>сухофрукты</t>
  </si>
  <si>
    <t>колбаса</t>
  </si>
  <si>
    <t>соль</t>
  </si>
  <si>
    <t xml:space="preserve">Булка с маслом </t>
  </si>
  <si>
    <t>белки</t>
  </si>
  <si>
    <t>жиры</t>
  </si>
  <si>
    <t>углеводы</t>
  </si>
  <si>
    <t>каллории</t>
  </si>
  <si>
    <t>(По сборнику рецептур  блюд и кулинарных изделий для питания детей в д</t>
  </si>
  <si>
    <t>№ 112</t>
  </si>
  <si>
    <t>№97</t>
  </si>
  <si>
    <t>макароны</t>
  </si>
  <si>
    <t>Картофель и овощи , тушенныев соусе</t>
  </si>
  <si>
    <t xml:space="preserve">         № 54</t>
  </si>
  <si>
    <t>№256</t>
  </si>
  <si>
    <t>Салат свекольный с чесноком</t>
  </si>
  <si>
    <t>чеснок</t>
  </si>
  <si>
    <t xml:space="preserve">№3 </t>
  </si>
  <si>
    <t xml:space="preserve"> № 67 </t>
  </si>
  <si>
    <t xml:space="preserve"> № 82</t>
  </si>
  <si>
    <t xml:space="preserve"> № 80</t>
  </si>
  <si>
    <t xml:space="preserve"> № 45</t>
  </si>
  <si>
    <t>№16</t>
  </si>
  <si>
    <t>№14</t>
  </si>
  <si>
    <t xml:space="preserve">   </t>
  </si>
  <si>
    <t xml:space="preserve">№ 299 </t>
  </si>
  <si>
    <t>крупа  перловая</t>
  </si>
  <si>
    <t>КЕФИР</t>
  </si>
  <si>
    <t xml:space="preserve">Икра кабачковая </t>
  </si>
  <si>
    <t>капуста свежая</t>
  </si>
  <si>
    <t xml:space="preserve">сок </t>
  </si>
  <si>
    <t>чай с лимоном</t>
  </si>
  <si>
    <t>Булка с маслом и ыром</t>
  </si>
  <si>
    <t>Пудинг творожный</t>
  </si>
  <si>
    <t>250\10</t>
  </si>
  <si>
    <t>Салат овощной с растительным маслом</t>
  </si>
  <si>
    <t xml:space="preserve">капуста </t>
  </si>
  <si>
    <t>кукуруза консервированная</t>
  </si>
  <si>
    <t>яйцо вареное</t>
  </si>
  <si>
    <t xml:space="preserve">Каша маанная молочная </t>
  </si>
  <si>
    <t>Салат из кукурузы с луком</t>
  </si>
  <si>
    <t>Кисель фруктовый</t>
  </si>
  <si>
    <t>Блины печеные  дрожжевые с повидлом</t>
  </si>
  <si>
    <t>свекла отварная</t>
  </si>
  <si>
    <t xml:space="preserve">Суп гороховый </t>
  </si>
  <si>
    <t>Лапшевник с творогом</t>
  </si>
  <si>
    <t>лапша</t>
  </si>
  <si>
    <t>Суфле рыбное</t>
  </si>
  <si>
    <t>Салат  картофельный</t>
  </si>
  <si>
    <t xml:space="preserve">         № 252 </t>
  </si>
  <si>
    <t>Суп гречневый</t>
  </si>
  <si>
    <t>Суп с клецками  на курином бульоне</t>
  </si>
  <si>
    <t xml:space="preserve">мясо  </t>
  </si>
  <si>
    <t>Мясо  тушеноес картофелем и  овощами в соусе</t>
  </si>
  <si>
    <t>Ватрушка с повидлом</t>
  </si>
  <si>
    <t>кукуруза</t>
  </si>
  <si>
    <t>№89</t>
  </si>
  <si>
    <t>Каша манная "Шоколадка" молочная</t>
  </si>
  <si>
    <t>Каша  молочная Дружба</t>
  </si>
  <si>
    <t>соленый огурец</t>
  </si>
  <si>
    <t>№112а</t>
  </si>
  <si>
    <t xml:space="preserve">№204  </t>
  </si>
  <si>
    <t>Макароны с маслом сливочным и сахаром</t>
  </si>
  <si>
    <t>салат из зеленого горошка отварного с растительным маслом</t>
  </si>
  <si>
    <t>№237</t>
  </si>
  <si>
    <t>изюм</t>
  </si>
  <si>
    <t>№83</t>
  </si>
  <si>
    <t>Сырники из творога с повидлом</t>
  </si>
  <si>
    <t>шоколадная глазурь</t>
  </si>
  <si>
    <t>Оовощи тушенные  в сметане</t>
  </si>
  <si>
    <t xml:space="preserve">          №105 </t>
  </si>
  <si>
    <t>№167,  №414</t>
  </si>
  <si>
    <t xml:space="preserve">Запеканка картофельная с мясом </t>
  </si>
  <si>
    <t>масло посолнечное</t>
  </si>
  <si>
    <t>кукуруза консер.</t>
  </si>
  <si>
    <t xml:space="preserve">морковь </t>
  </si>
  <si>
    <t>Суп картофельный с макаронными изделиями</t>
  </si>
  <si>
    <t xml:space="preserve">печенье </t>
  </si>
  <si>
    <t>200\5</t>
  </si>
  <si>
    <t>Суп с зеленым горошком на куринном бульоне с гренками</t>
  </si>
  <si>
    <t>Гренки</t>
  </si>
  <si>
    <t>Куры тушеные с овощами и гречневой кашей</t>
  </si>
  <si>
    <t>Морковь тертая с схаром</t>
  </si>
  <si>
    <t>№41</t>
  </si>
  <si>
    <t>№445</t>
  </si>
  <si>
    <t>1791,3</t>
  </si>
  <si>
    <t>калькуляция</t>
  </si>
  <si>
    <t>итого</t>
  </si>
  <si>
    <t xml:space="preserve">средняя цена продукта </t>
  </si>
  <si>
    <t>средняя цена блюда</t>
  </si>
  <si>
    <t>средняя стомость продукта</t>
  </si>
  <si>
    <t>средняя цена блюдп</t>
  </si>
  <si>
    <t>крупа пшеничная</t>
  </si>
  <si>
    <t>печенье</t>
  </si>
  <si>
    <t xml:space="preserve">Вафли </t>
  </si>
  <si>
    <t>средняя за день</t>
  </si>
  <si>
    <t>100/20</t>
  </si>
  <si>
    <t>90/20</t>
  </si>
  <si>
    <t>120\55</t>
  </si>
  <si>
    <t>80\20</t>
  </si>
  <si>
    <t>Рассольник со сметаной на с/м</t>
  </si>
  <si>
    <t>перловка</t>
  </si>
  <si>
    <t>молоко или вода</t>
  </si>
  <si>
    <t xml:space="preserve"> № 76 </t>
  </si>
  <si>
    <t>Булчка домашняя</t>
  </si>
  <si>
    <t>№186</t>
  </si>
  <si>
    <t xml:space="preserve">Гуляш из сердца в молочном соусе </t>
  </si>
  <si>
    <t>сердце</t>
  </si>
  <si>
    <t>Сердце в сметаном соусе</t>
  </si>
  <si>
    <t xml:space="preserve">Сердце </t>
  </si>
  <si>
    <t>40//5</t>
  </si>
  <si>
    <t>40//56</t>
  </si>
  <si>
    <t>40/5/</t>
  </si>
  <si>
    <t>40//5/6</t>
  </si>
  <si>
    <t>40//5/8</t>
  </si>
  <si>
    <t>40\5</t>
  </si>
  <si>
    <r>
      <rPr>
        <b/>
        <i/>
        <sz val="14"/>
        <rFont val="Times New Roman"/>
        <family val="1"/>
      </rPr>
      <t xml:space="preserve">для организации питания детей в возрасте от 3 до 7 лет,
посещающих с 12 часовым пребыванием 
 Матрено-Гезовский детский сад
          </t>
    </r>
    <r>
      <rPr>
        <sz val="14"/>
        <rFont val="Times New Roman"/>
        <family val="1"/>
      </rPr>
      <t xml:space="preserve">
</t>
    </r>
  </si>
  <si>
    <r>
      <t xml:space="preserve"> 
Приложение № 2
к приказу заведующего 
ДОУ 
</t>
    </r>
    <r>
      <rPr>
        <b/>
        <sz val="10"/>
        <rFont val="Times New Roman"/>
        <family val="1"/>
      </rPr>
      <t xml:space="preserve">№    42а   о т 02 .10.2017  г. </t>
    </r>
    <r>
      <rPr>
        <sz val="10"/>
        <rFont val="Times New Roman"/>
        <family val="1"/>
      </rPr>
      <t xml:space="preserve">
</t>
    </r>
  </si>
  <si>
    <t xml:space="preserve">УТВЕРЖДАЮ
Заведующий  
детским садом  
____________________/Шкуропат М.В.
«02» октября  2017_ г.
</t>
  </si>
  <si>
    <r>
      <rPr>
        <b/>
        <sz val="16"/>
        <rFont val="Times New Roman"/>
        <family val="1"/>
      </rPr>
      <t>ПРИМЕРНОЕ
ДЕСЯТИДНЕВНОЕ МЕНЮ (тёплый период  года)</t>
    </r>
    <r>
      <rPr>
        <b/>
        <sz val="48"/>
        <rFont val="Times New Roman"/>
        <family val="1"/>
      </rPr>
      <t xml:space="preserve">
</t>
    </r>
  </si>
  <si>
    <t>капуст(свежая0</t>
  </si>
  <si>
    <t>лук перо, укроп</t>
  </si>
  <si>
    <t>огурцы свежие</t>
  </si>
  <si>
    <r>
      <t>№</t>
    </r>
    <r>
      <rPr>
        <b/>
        <sz val="10"/>
        <color indexed="9"/>
        <rFont val="Times New Roman"/>
        <family val="1"/>
      </rPr>
      <t>16</t>
    </r>
  </si>
  <si>
    <t>лук перо</t>
  </si>
  <si>
    <t>капуста свежая, молодая</t>
  </si>
  <si>
    <t>Салат из свеклы со свежим огурцом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</si>
</sst>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  <numFmt numFmtId="188" formatCode="#,##0.000&quot;р.&quot;"/>
    <numFmt numFmtId="189" formatCode="#,##0.000"/>
  </numFmts>
  <fonts count="6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48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2" fontId="7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 indent="3"/>
    </xf>
    <xf numFmtId="0" fontId="7" fillId="0" borderId="10" xfId="0" applyFont="1" applyBorder="1" applyAlignment="1">
      <alignment horizontal="left" indent="3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left" indent="3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 indent="3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 indent="3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/>
    </xf>
    <xf numFmtId="14" fontId="13" fillId="0" borderId="10" xfId="0" applyNumberFormat="1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0" fontId="7" fillId="32" borderId="18" xfId="0" applyFont="1" applyFill="1" applyBorder="1" applyAlignment="1">
      <alignment wrapText="1"/>
    </xf>
    <xf numFmtId="0" fontId="7" fillId="32" borderId="19" xfId="0" applyFont="1" applyFill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/>
    </xf>
    <xf numFmtId="184" fontId="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/>
    </xf>
    <xf numFmtId="184" fontId="1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16" fontId="10" fillId="0" borderId="10" xfId="0" applyNumberFormat="1" applyFont="1" applyBorder="1" applyAlignment="1">
      <alignment horizontal="right" wrapText="1"/>
    </xf>
    <xf numFmtId="9" fontId="4" fillId="0" borderId="10" xfId="0" applyNumberFormat="1" applyFont="1" applyBorder="1" applyAlignment="1">
      <alignment horizontal="left"/>
    </xf>
    <xf numFmtId="9" fontId="4" fillId="0" borderId="11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20" xfId="0" applyFont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12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2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0" fontId="60" fillId="0" borderId="10" xfId="0" applyFont="1" applyBorder="1" applyAlignment="1">
      <alignment/>
    </xf>
    <xf numFmtId="0" fontId="61" fillId="0" borderId="11" xfId="0" applyFont="1" applyBorder="1" applyAlignment="1">
      <alignment horizontal="left"/>
    </xf>
    <xf numFmtId="0" fontId="62" fillId="0" borderId="10" xfId="0" applyFont="1" applyBorder="1" applyAlignment="1">
      <alignment horizontal="left" wrapText="1" indent="3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P24" sqref="P24"/>
    </sheetView>
  </sheetViews>
  <sheetFormatPr defaultColWidth="9.140625" defaultRowHeight="12.75"/>
  <cols>
    <col min="8" max="8" width="28.140625" style="0" customWidth="1"/>
    <col min="13" max="13" width="7.28125" style="0" customWidth="1"/>
    <col min="14" max="14" width="9.140625" style="0" hidden="1" customWidth="1"/>
  </cols>
  <sheetData>
    <row r="1" spans="9:14" ht="76.5" customHeight="1">
      <c r="I1" s="74" t="s">
        <v>309</v>
      </c>
      <c r="J1" s="74"/>
      <c r="K1" s="74"/>
      <c r="L1" s="74"/>
      <c r="M1" s="74"/>
      <c r="N1" s="74"/>
    </row>
    <row r="3" spans="1:14" ht="59.25" customHeight="1">
      <c r="A3" t="s">
        <v>200</v>
      </c>
      <c r="I3" s="75" t="s">
        <v>310</v>
      </c>
      <c r="J3" s="75"/>
      <c r="K3" s="75"/>
      <c r="L3" s="75"/>
      <c r="M3" s="75"/>
      <c r="N3" s="75"/>
    </row>
    <row r="4" spans="1:14" ht="12.75">
      <c r="A4" t="s">
        <v>99</v>
      </c>
      <c r="G4" s="3" t="s">
        <v>100</v>
      </c>
      <c r="I4" s="75"/>
      <c r="J4" s="75"/>
      <c r="K4" s="75"/>
      <c r="L4" s="75"/>
      <c r="M4" s="75"/>
      <c r="N4" s="75"/>
    </row>
    <row r="5" spans="9:14" ht="12.75">
      <c r="I5" s="75"/>
      <c r="J5" s="75"/>
      <c r="K5" s="75"/>
      <c r="L5" s="75"/>
      <c r="M5" s="75"/>
      <c r="N5" s="75"/>
    </row>
    <row r="6" spans="9:14" ht="12.75">
      <c r="I6" s="75"/>
      <c r="J6" s="75"/>
      <c r="K6" s="75"/>
      <c r="L6" s="75"/>
      <c r="M6" s="75"/>
      <c r="N6" s="75"/>
    </row>
    <row r="7" spans="9:14" ht="12.75">
      <c r="I7" s="75"/>
      <c r="J7" s="75"/>
      <c r="K7" s="75"/>
      <c r="L7" s="75"/>
      <c r="M7" s="75"/>
      <c r="N7" s="75"/>
    </row>
    <row r="9" spans="1:14" ht="12.75">
      <c r="A9" s="76" t="s">
        <v>311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2.75" hidden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2.75" hidden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2.75" hidden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2.75" hidden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2.75" hidden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5.25" customHeight="1" hidden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2.75" hidden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ht="12.75" hidden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</row>
    <row r="23" spans="1:14" ht="12.75" hidden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ht="58.5" customHeight="1"/>
    <row r="25" ht="15" customHeight="1"/>
    <row r="26" spans="1:14" ht="12.75">
      <c r="A26" s="77" t="s">
        <v>308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2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12.7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ht="12.7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ht="25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</sheetData>
  <sheetProtection/>
  <mergeCells count="4">
    <mergeCell ref="I1:N1"/>
    <mergeCell ref="I3:N7"/>
    <mergeCell ref="A9:N23"/>
    <mergeCell ref="A26:N31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workbookViewId="0" topLeftCell="A1">
      <selection activeCell="G25" sqref="G25"/>
    </sheetView>
  </sheetViews>
  <sheetFormatPr defaultColWidth="9.140625" defaultRowHeight="12.75"/>
  <cols>
    <col min="1" max="1" width="9.140625" style="3" customWidth="1"/>
    <col min="2" max="2" width="10.8515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174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278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280</v>
      </c>
      <c r="B3" s="53" t="s">
        <v>281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 t="s">
        <v>113</v>
      </c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89"/>
      <c r="D5" s="9" t="s">
        <v>166</v>
      </c>
      <c r="E5" s="8">
        <v>200</v>
      </c>
      <c r="F5" s="5"/>
      <c r="G5" s="5"/>
      <c r="H5" s="5">
        <v>8.98</v>
      </c>
      <c r="I5" s="5">
        <v>9.37</v>
      </c>
      <c r="J5" s="5">
        <v>35.51</v>
      </c>
      <c r="K5" s="5">
        <v>262.68</v>
      </c>
      <c r="L5" s="5">
        <v>128.86</v>
      </c>
      <c r="M5" s="5">
        <v>2.3</v>
      </c>
      <c r="N5" s="5">
        <v>0.18</v>
      </c>
      <c r="O5" s="5">
        <v>0.23</v>
      </c>
      <c r="P5" s="5">
        <v>1.32</v>
      </c>
    </row>
    <row r="6" spans="1:16" ht="16.5" customHeight="1">
      <c r="A6" s="34">
        <v>42</v>
      </c>
      <c r="B6" s="71">
        <f>A6*F6/1000</f>
        <v>5.46</v>
      </c>
      <c r="C6" s="89"/>
      <c r="D6" s="10" t="s">
        <v>26</v>
      </c>
      <c r="E6" s="9"/>
      <c r="F6" s="5">
        <v>130</v>
      </c>
      <c r="G6" s="5">
        <v>130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39</v>
      </c>
      <c r="B7" s="71">
        <f>A7*F7/1000</f>
        <v>0.585</v>
      </c>
      <c r="C7" s="63"/>
      <c r="D7" s="10" t="s">
        <v>168</v>
      </c>
      <c r="E7" s="9"/>
      <c r="F7" s="5">
        <v>15</v>
      </c>
      <c r="G7" s="5">
        <v>15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405</v>
      </c>
      <c r="B8" s="71">
        <f>A8*F8/1000</f>
        <v>2.025</v>
      </c>
      <c r="C8" s="60"/>
      <c r="D8" s="10" t="s">
        <v>27</v>
      </c>
      <c r="E8" s="9"/>
      <c r="F8" s="5">
        <v>5</v>
      </c>
      <c r="G8" s="5">
        <v>5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39</v>
      </c>
      <c r="B9" s="71">
        <f>A9*F9/1000</f>
        <v>0.273</v>
      </c>
      <c r="C9" s="60"/>
      <c r="D9" s="10" t="s">
        <v>40</v>
      </c>
      <c r="E9" s="9"/>
      <c r="F9" s="5">
        <v>7</v>
      </c>
      <c r="G9" s="5">
        <v>7</v>
      </c>
      <c r="H9" s="5"/>
      <c r="I9" s="5"/>
      <c r="J9" s="5"/>
      <c r="K9" s="5"/>
      <c r="L9" s="5"/>
      <c r="M9" s="5"/>
      <c r="N9" s="5"/>
      <c r="O9" s="5"/>
      <c r="P9" s="5"/>
    </row>
    <row r="10" spans="2:16" ht="12.75">
      <c r="B10" s="73">
        <f>B6+B7+B8+B9</f>
        <v>8.343</v>
      </c>
      <c r="C10" s="57" t="s">
        <v>90</v>
      </c>
      <c r="D10" s="21" t="s">
        <v>223</v>
      </c>
      <c r="E10" s="9" t="s">
        <v>270</v>
      </c>
      <c r="F10" s="5"/>
      <c r="G10" s="5"/>
      <c r="H10" s="5">
        <v>0.1</v>
      </c>
      <c r="I10" s="5">
        <v>0.01</v>
      </c>
      <c r="J10" s="5">
        <v>14.36</v>
      </c>
      <c r="K10" s="5">
        <v>40.56</v>
      </c>
      <c r="L10" s="5">
        <v>14.22</v>
      </c>
      <c r="M10" s="5">
        <v>0.36</v>
      </c>
      <c r="N10" s="5">
        <v>0</v>
      </c>
      <c r="O10" s="5">
        <v>0</v>
      </c>
      <c r="P10" s="5">
        <v>6.14</v>
      </c>
    </row>
    <row r="11" spans="1:16" ht="12.75">
      <c r="A11" s="34">
        <v>135</v>
      </c>
      <c r="B11" s="71">
        <f>A11*F11/1000</f>
        <v>0.675</v>
      </c>
      <c r="C11" s="58"/>
      <c r="D11" s="36" t="s">
        <v>55</v>
      </c>
      <c r="E11" s="8"/>
      <c r="F11" s="5">
        <v>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200</v>
      </c>
      <c r="B12" s="71">
        <f>A12*F12/1000</f>
        <v>0.1</v>
      </c>
      <c r="C12" s="58"/>
      <c r="D12" s="36" t="s">
        <v>106</v>
      </c>
      <c r="E12" s="8"/>
      <c r="F12" s="5">
        <v>0.5</v>
      </c>
      <c r="G12" s="5">
        <v>0.5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39</v>
      </c>
      <c r="B13" s="71">
        <f>A13*F13/1000</f>
        <v>0.39</v>
      </c>
      <c r="C13" s="58"/>
      <c r="D13" s="36" t="s">
        <v>40</v>
      </c>
      <c r="E13" s="8"/>
      <c r="F13" s="5">
        <v>10</v>
      </c>
      <c r="G13" s="5">
        <v>10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1.165</v>
      </c>
      <c r="C14" s="63" t="s">
        <v>124</v>
      </c>
      <c r="D14" s="9" t="s">
        <v>224</v>
      </c>
      <c r="E14" s="40" t="s">
        <v>306</v>
      </c>
      <c r="F14" s="5"/>
      <c r="G14" s="5"/>
      <c r="H14" s="5">
        <v>3.22</v>
      </c>
      <c r="I14" s="5">
        <v>6.325</v>
      </c>
      <c r="J14" s="5">
        <v>25.93</v>
      </c>
      <c r="K14" s="5">
        <v>127.7</v>
      </c>
      <c r="L14" s="5">
        <v>76.7</v>
      </c>
      <c r="M14" s="5">
        <v>0.45</v>
      </c>
      <c r="N14" s="5">
        <v>0.036</v>
      </c>
      <c r="O14" s="5">
        <v>0.038</v>
      </c>
      <c r="P14" s="5">
        <v>0.066</v>
      </c>
    </row>
    <row r="15" spans="1:16" ht="12.75">
      <c r="A15" s="34">
        <v>44</v>
      </c>
      <c r="B15" s="71">
        <f>A15*F15/1000</f>
        <v>1.76</v>
      </c>
      <c r="C15" s="63"/>
      <c r="D15" s="5" t="s">
        <v>101</v>
      </c>
      <c r="E15" s="8"/>
      <c r="F15" s="5">
        <v>40</v>
      </c>
      <c r="G15" s="5">
        <v>40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365</v>
      </c>
      <c r="B16" s="71">
        <f>A16*F16/1000</f>
        <v>2.92</v>
      </c>
      <c r="C16" s="63"/>
      <c r="D16" s="5" t="s">
        <v>28</v>
      </c>
      <c r="E16" s="8"/>
      <c r="F16" s="5">
        <v>8</v>
      </c>
      <c r="G16" s="5">
        <v>8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1.62</v>
      </c>
      <c r="C17" s="63"/>
      <c r="D17" s="5" t="s">
        <v>27</v>
      </c>
      <c r="E17" s="8"/>
      <c r="F17" s="5">
        <v>4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B15+B16+B17</f>
        <v>6.3</v>
      </c>
      <c r="C18" s="60"/>
      <c r="D18" s="5" t="s">
        <v>11</v>
      </c>
      <c r="E18" s="22"/>
      <c r="F18" s="5"/>
      <c r="G18" s="5"/>
      <c r="H18" s="9">
        <f aca="true" t="shared" si="0" ref="H18:P18">SUM(H5:H14)</f>
        <v>12.3</v>
      </c>
      <c r="I18" s="9">
        <f t="shared" si="0"/>
        <v>15.704999999999998</v>
      </c>
      <c r="J18" s="9">
        <f t="shared" si="0"/>
        <v>75.8</v>
      </c>
      <c r="K18" s="9">
        <f t="shared" si="0"/>
        <v>430.94</v>
      </c>
      <c r="L18" s="9">
        <f t="shared" si="0"/>
        <v>219.78000000000003</v>
      </c>
      <c r="M18" s="9">
        <f t="shared" si="0"/>
        <v>3.11</v>
      </c>
      <c r="N18" s="9">
        <f t="shared" si="0"/>
        <v>0.216</v>
      </c>
      <c r="O18" s="9">
        <f t="shared" si="0"/>
        <v>0.268</v>
      </c>
      <c r="P18" s="9">
        <f t="shared" si="0"/>
        <v>7.526</v>
      </c>
    </row>
    <row r="19" spans="1:16" ht="12.75">
      <c r="A19" s="34"/>
      <c r="B19" s="54"/>
      <c r="C19" s="60"/>
      <c r="D19" s="81" t="s">
        <v>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34">
        <v>50</v>
      </c>
      <c r="B20" s="54">
        <f>A20*E20/1000</f>
        <v>5.5</v>
      </c>
      <c r="C20" s="60"/>
      <c r="D20" s="28" t="s">
        <v>80</v>
      </c>
      <c r="E20" s="28">
        <v>110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5" t="s">
        <v>11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81" t="s">
        <v>12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2.75">
      <c r="A23" s="34">
        <v>84</v>
      </c>
      <c r="B23" s="54">
        <f>A23*E23/1000</f>
        <v>3.36</v>
      </c>
      <c r="C23" s="60"/>
      <c r="D23" s="9" t="s">
        <v>220</v>
      </c>
      <c r="E23" s="9">
        <v>40</v>
      </c>
      <c r="F23" s="5">
        <v>40</v>
      </c>
      <c r="G23" s="5">
        <v>40</v>
      </c>
      <c r="H23" s="5">
        <v>1.1</v>
      </c>
      <c r="I23" s="5">
        <v>5.3</v>
      </c>
      <c r="J23" s="5">
        <v>4.6</v>
      </c>
      <c r="K23" s="5">
        <v>71.4</v>
      </c>
      <c r="L23" s="5">
        <v>24.6</v>
      </c>
      <c r="M23" s="5">
        <v>0.42</v>
      </c>
      <c r="N23" s="5">
        <v>0.012</v>
      </c>
      <c r="O23" s="5">
        <v>0.03</v>
      </c>
      <c r="P23" s="5">
        <v>4.2</v>
      </c>
    </row>
    <row r="24" spans="1:16" ht="25.5">
      <c r="A24" s="34"/>
      <c r="B24" s="71"/>
      <c r="C24" s="63" t="s">
        <v>170</v>
      </c>
      <c r="D24" s="9" t="s">
        <v>167</v>
      </c>
      <c r="E24" s="8" t="s">
        <v>116</v>
      </c>
      <c r="F24" s="5"/>
      <c r="G24" s="5"/>
      <c r="H24" s="5">
        <v>2.005</v>
      </c>
      <c r="I24" s="5">
        <v>1.8</v>
      </c>
      <c r="J24" s="5">
        <v>15.9</v>
      </c>
      <c r="K24" s="5">
        <v>84.36</v>
      </c>
      <c r="L24" s="5">
        <v>11.28</v>
      </c>
      <c r="M24" s="5">
        <v>0.5</v>
      </c>
      <c r="N24" s="5">
        <v>0.046</v>
      </c>
      <c r="O24" s="5">
        <v>0.019</v>
      </c>
      <c r="P24" s="5">
        <v>2.4</v>
      </c>
    </row>
    <row r="25" spans="1:16" ht="12.75">
      <c r="A25" s="34">
        <v>123</v>
      </c>
      <c r="B25" s="71">
        <f>A25*F25/1000</f>
        <v>0.984</v>
      </c>
      <c r="C25" s="60"/>
      <c r="D25" s="11" t="s">
        <v>39</v>
      </c>
      <c r="E25" s="8"/>
      <c r="F25" s="5">
        <v>8</v>
      </c>
      <c r="G25" s="5">
        <v>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>A26*F26/1000</f>
        <v>0</v>
      </c>
      <c r="C26" s="60"/>
      <c r="D26" s="11" t="s">
        <v>32</v>
      </c>
      <c r="E26" s="8"/>
      <c r="F26" s="5">
        <v>65</v>
      </c>
      <c r="G26" s="5">
        <v>60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0</v>
      </c>
      <c r="B27" s="71">
        <f aca="true" t="shared" si="2" ref="B27:B35">A27*F27/1000</f>
        <v>0</v>
      </c>
      <c r="C27" s="60"/>
      <c r="D27" s="11" t="s">
        <v>33</v>
      </c>
      <c r="E27" s="8"/>
      <c r="F27" s="5">
        <v>80</v>
      </c>
      <c r="G27" s="5">
        <v>65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71">
        <f t="shared" si="2"/>
        <v>0</v>
      </c>
      <c r="C28" s="60"/>
      <c r="D28" s="11" t="s">
        <v>52</v>
      </c>
      <c r="E28" s="8"/>
      <c r="F28" s="5">
        <v>10</v>
      </c>
      <c r="G28" s="5">
        <v>8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 t="shared" si="2"/>
        <v>0</v>
      </c>
      <c r="C29" s="60"/>
      <c r="D29" s="11" t="s">
        <v>34</v>
      </c>
      <c r="E29" s="8"/>
      <c r="F29" s="5">
        <v>10</v>
      </c>
      <c r="G29" s="5">
        <v>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126</v>
      </c>
      <c r="B30" s="71">
        <f t="shared" si="2"/>
        <v>0.63</v>
      </c>
      <c r="C30" s="60"/>
      <c r="D30" s="11" t="s">
        <v>123</v>
      </c>
      <c r="E30" s="8"/>
      <c r="F30" s="5">
        <v>5</v>
      </c>
      <c r="G30" s="5">
        <v>5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405</v>
      </c>
      <c r="B31" s="71">
        <f t="shared" si="2"/>
        <v>1.62</v>
      </c>
      <c r="C31" s="60"/>
      <c r="D31" s="11" t="s">
        <v>27</v>
      </c>
      <c r="E31" s="8"/>
      <c r="F31" s="5">
        <v>4</v>
      </c>
      <c r="G31" s="5">
        <v>4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71">
        <f>A32*F32/1000</f>
        <v>0</v>
      </c>
      <c r="C32" s="60"/>
      <c r="D32" s="11" t="s">
        <v>84</v>
      </c>
      <c r="E32" s="8"/>
      <c r="F32" s="5">
        <v>2</v>
      </c>
      <c r="G32" s="5">
        <v>2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/>
      <c r="B33" s="54">
        <f>B25+B26+B27+B28+B29+B30+B31+B32</f>
        <v>3.234</v>
      </c>
      <c r="C33" s="38" t="s">
        <v>169</v>
      </c>
      <c r="D33" s="9" t="s">
        <v>171</v>
      </c>
      <c r="E33" s="8">
        <v>200</v>
      </c>
      <c r="F33" s="5"/>
      <c r="G33" s="5"/>
      <c r="H33" s="5">
        <v>9.2</v>
      </c>
      <c r="I33" s="5">
        <v>12.04</v>
      </c>
      <c r="J33" s="5">
        <v>28.34</v>
      </c>
      <c r="K33" s="5">
        <v>251.63</v>
      </c>
      <c r="L33" s="5">
        <v>85.6</v>
      </c>
      <c r="M33" s="5">
        <v>2.7</v>
      </c>
      <c r="N33" s="5">
        <v>0.046</v>
      </c>
      <c r="O33" s="5">
        <v>0.019</v>
      </c>
      <c r="P33" s="5">
        <v>2.4</v>
      </c>
    </row>
    <row r="34" spans="1:16" ht="12.75">
      <c r="A34" s="34">
        <v>300</v>
      </c>
      <c r="B34" s="71">
        <f t="shared" si="2"/>
        <v>22.5</v>
      </c>
      <c r="C34" s="60"/>
      <c r="D34" s="11" t="s">
        <v>53</v>
      </c>
      <c r="E34" s="8"/>
      <c r="F34" s="5">
        <v>75</v>
      </c>
      <c r="G34" s="5">
        <v>65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1" t="s">
        <v>34</v>
      </c>
      <c r="E35" s="8"/>
      <c r="F35" s="5">
        <v>10</v>
      </c>
      <c r="G35" s="5">
        <v>8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0</v>
      </c>
      <c r="B36" s="71">
        <f aca="true" t="shared" si="3" ref="B36:B41">A36*F36/1000</f>
        <v>0</v>
      </c>
      <c r="C36" s="60"/>
      <c r="D36" s="11" t="s">
        <v>52</v>
      </c>
      <c r="E36" s="8"/>
      <c r="F36" s="7">
        <v>10</v>
      </c>
      <c r="G36" s="5">
        <v>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45</v>
      </c>
      <c r="B37" s="71">
        <f t="shared" si="3"/>
        <v>0.9</v>
      </c>
      <c r="C37" s="60"/>
      <c r="D37" s="11" t="s">
        <v>42</v>
      </c>
      <c r="E37" s="8"/>
      <c r="F37" s="5">
        <v>20</v>
      </c>
      <c r="G37" s="5">
        <v>20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65</v>
      </c>
      <c r="B38" s="71">
        <f>A38*F38/1000</f>
        <v>0.195</v>
      </c>
      <c r="C38" s="60"/>
      <c r="D38" s="11" t="s">
        <v>30</v>
      </c>
      <c r="E38" s="8"/>
      <c r="F38" s="5">
        <v>3</v>
      </c>
      <c r="G38" s="5">
        <v>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/>
      <c r="B39" s="54">
        <f>B34+B35+B36+B37+B38</f>
        <v>23.595</v>
      </c>
      <c r="C39" s="63" t="s">
        <v>93</v>
      </c>
      <c r="D39" s="9" t="s">
        <v>89</v>
      </c>
      <c r="E39" s="8">
        <v>200</v>
      </c>
      <c r="F39" s="5"/>
      <c r="G39" s="5"/>
      <c r="H39" s="5">
        <v>0.44</v>
      </c>
      <c r="I39" s="5">
        <v>0.02</v>
      </c>
      <c r="J39" s="5">
        <v>27.76</v>
      </c>
      <c r="K39" s="5">
        <v>113</v>
      </c>
      <c r="L39" s="5">
        <v>31.82</v>
      </c>
      <c r="M39" s="5">
        <v>1.24</v>
      </c>
      <c r="N39" s="5">
        <v>0</v>
      </c>
      <c r="O39" s="5">
        <v>0</v>
      </c>
      <c r="P39" s="5">
        <v>0.4</v>
      </c>
    </row>
    <row r="40" spans="1:16" ht="12.75">
      <c r="A40" s="34">
        <v>80</v>
      </c>
      <c r="B40" s="71">
        <f t="shared" si="3"/>
        <v>1.04</v>
      </c>
      <c r="C40" s="60"/>
      <c r="D40" s="11" t="s">
        <v>85</v>
      </c>
      <c r="E40" s="8"/>
      <c r="F40" s="5">
        <v>13</v>
      </c>
      <c r="G40" s="5">
        <v>13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39</v>
      </c>
      <c r="B41" s="71">
        <f t="shared" si="3"/>
        <v>0.39</v>
      </c>
      <c r="C41" s="60"/>
      <c r="D41" s="11" t="s">
        <v>40</v>
      </c>
      <c r="E41" s="8"/>
      <c r="F41" s="5">
        <v>10</v>
      </c>
      <c r="G41" s="5">
        <v>10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27</v>
      </c>
      <c r="B42" s="71">
        <f>A42*F42/1000</f>
        <v>1.35</v>
      </c>
      <c r="C42" s="60"/>
      <c r="D42" s="9" t="s">
        <v>13</v>
      </c>
      <c r="E42" s="9">
        <v>50</v>
      </c>
      <c r="F42" s="5">
        <v>50</v>
      </c>
      <c r="G42" s="5">
        <v>50</v>
      </c>
      <c r="H42" s="5">
        <v>1.15</v>
      </c>
      <c r="I42" s="5">
        <v>0.2</v>
      </c>
      <c r="J42" s="5">
        <v>21.65</v>
      </c>
      <c r="K42" s="5">
        <v>93</v>
      </c>
      <c r="L42" s="5">
        <v>17</v>
      </c>
      <c r="M42" s="5">
        <v>1.15</v>
      </c>
      <c r="N42" s="5">
        <v>0</v>
      </c>
      <c r="O42" s="5">
        <v>0.01</v>
      </c>
      <c r="P42" s="5">
        <v>0</v>
      </c>
    </row>
    <row r="43" spans="1:16" ht="12.75">
      <c r="A43" s="34"/>
      <c r="B43" s="54">
        <f>B40+B41+B42</f>
        <v>2.7800000000000002</v>
      </c>
      <c r="C43" s="60"/>
      <c r="D43" s="5" t="s">
        <v>11</v>
      </c>
      <c r="E43" s="22"/>
      <c r="F43" s="5"/>
      <c r="G43" s="5"/>
      <c r="H43" s="9">
        <f aca="true" t="shared" si="4" ref="H43:P43">SUM(H23:H42)</f>
        <v>13.895</v>
      </c>
      <c r="I43" s="9">
        <f t="shared" si="4"/>
        <v>19.36</v>
      </c>
      <c r="J43" s="9">
        <f t="shared" si="4"/>
        <v>98.25</v>
      </c>
      <c r="K43" s="9">
        <f>SUM(K23:K42)</f>
        <v>613.39</v>
      </c>
      <c r="L43" s="9">
        <f>SUM(L23:L42)</f>
        <v>170.29999999999998</v>
      </c>
      <c r="M43" s="9">
        <f>SUM(M23:M42)</f>
        <v>6.01</v>
      </c>
      <c r="N43" s="9">
        <f t="shared" si="4"/>
        <v>0.104</v>
      </c>
      <c r="O43" s="9">
        <f t="shared" si="4"/>
        <v>0.078</v>
      </c>
      <c r="P43" s="9">
        <f t="shared" si="4"/>
        <v>9.4</v>
      </c>
    </row>
    <row r="44" spans="1:16" ht="12.75">
      <c r="A44" s="34"/>
      <c r="B44" s="71"/>
      <c r="C44" s="60"/>
      <c r="D44" s="81" t="s">
        <v>86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2.75">
      <c r="A45" s="34"/>
      <c r="B45" s="71"/>
      <c r="C45" s="60" t="s">
        <v>172</v>
      </c>
      <c r="D45" s="9" t="s">
        <v>239</v>
      </c>
      <c r="E45" s="8">
        <v>60</v>
      </c>
      <c r="F45" s="5"/>
      <c r="G45" s="5"/>
      <c r="H45" s="5">
        <v>20.82</v>
      </c>
      <c r="I45" s="5">
        <v>4.9</v>
      </c>
      <c r="J45" s="5">
        <v>0.091</v>
      </c>
      <c r="K45" s="5">
        <v>128.31</v>
      </c>
      <c r="L45" s="5">
        <v>52.99</v>
      </c>
      <c r="M45" s="5">
        <v>1.169</v>
      </c>
      <c r="N45" s="5">
        <v>0.119</v>
      </c>
      <c r="O45" s="5">
        <v>0.161</v>
      </c>
      <c r="P45" s="5">
        <v>0.448</v>
      </c>
    </row>
    <row r="46" spans="1:16" ht="12.75">
      <c r="A46" s="34">
        <v>109</v>
      </c>
      <c r="B46" s="71">
        <f>A46*F46/1000</f>
        <v>10.9</v>
      </c>
      <c r="C46" s="60"/>
      <c r="D46" s="11" t="s">
        <v>129</v>
      </c>
      <c r="E46" s="8"/>
      <c r="F46" s="5">
        <v>100</v>
      </c>
      <c r="G46" s="5">
        <v>70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>
        <v>26</v>
      </c>
      <c r="B47" s="71">
        <f>A47*F47/1000</f>
        <v>0.13</v>
      </c>
      <c r="C47" s="60"/>
      <c r="D47" s="11" t="s">
        <v>46</v>
      </c>
      <c r="E47" s="8"/>
      <c r="F47" s="5">
        <v>5</v>
      </c>
      <c r="G47" s="5">
        <v>5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>
        <v>4.77</v>
      </c>
      <c r="B48" s="71">
        <f>A48*F48/1</f>
        <v>1.908</v>
      </c>
      <c r="C48" s="60"/>
      <c r="D48" s="11" t="s">
        <v>25</v>
      </c>
      <c r="E48" s="8"/>
      <c r="F48" s="5">
        <v>0.4</v>
      </c>
      <c r="G48" s="5">
        <v>0.4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405</v>
      </c>
      <c r="B49" s="71">
        <f>A49*F49/1000</f>
        <v>1.215</v>
      </c>
      <c r="C49" s="60"/>
      <c r="D49" s="11" t="s">
        <v>27</v>
      </c>
      <c r="E49" s="8"/>
      <c r="F49" s="5">
        <v>3</v>
      </c>
      <c r="G49" s="5">
        <v>3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42</v>
      </c>
      <c r="B50" s="71">
        <f>A50*F50/1000</f>
        <v>1.26</v>
      </c>
      <c r="C50" s="60"/>
      <c r="D50" s="11" t="s">
        <v>26</v>
      </c>
      <c r="E50" s="8"/>
      <c r="F50" s="5">
        <v>30</v>
      </c>
      <c r="G50" s="5">
        <v>30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25.5">
      <c r="A51" s="34"/>
      <c r="B51" s="54">
        <f>B46+B47+B48+B49+B50</f>
        <v>15.413</v>
      </c>
      <c r="C51" s="63" t="s">
        <v>241</v>
      </c>
      <c r="D51" s="24" t="s">
        <v>240</v>
      </c>
      <c r="E51" s="8">
        <v>100</v>
      </c>
      <c r="F51" s="5"/>
      <c r="G51" s="5"/>
      <c r="H51" s="5">
        <v>1.98</v>
      </c>
      <c r="I51" s="5">
        <v>6</v>
      </c>
      <c r="J51" s="5">
        <v>6.06</v>
      </c>
      <c r="K51" s="5">
        <v>86.4</v>
      </c>
      <c r="L51" s="5">
        <v>47.808</v>
      </c>
      <c r="M51" s="5">
        <v>1.386</v>
      </c>
      <c r="N51" s="5">
        <v>0.108</v>
      </c>
      <c r="O51" s="5">
        <v>0.108</v>
      </c>
      <c r="P51" s="5">
        <v>12.204</v>
      </c>
    </row>
    <row r="52" spans="1:16" ht="12.75">
      <c r="A52" s="34">
        <v>65</v>
      </c>
      <c r="B52" s="71">
        <f>A52*F52/1000</f>
        <v>0.975</v>
      </c>
      <c r="C52" s="60"/>
      <c r="D52" s="11" t="s">
        <v>29</v>
      </c>
      <c r="E52" s="8"/>
      <c r="F52" s="5">
        <v>15</v>
      </c>
      <c r="G52" s="5">
        <v>12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0</v>
      </c>
      <c r="B53" s="71">
        <f>A53*F53/1000</f>
        <v>0</v>
      </c>
      <c r="C53" s="60"/>
      <c r="D53" s="11" t="s">
        <v>33</v>
      </c>
      <c r="E53" s="8"/>
      <c r="F53" s="5">
        <v>80</v>
      </c>
      <c r="G53" s="5">
        <v>65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0</v>
      </c>
      <c r="B54" s="71">
        <f>A54*F54/1000</f>
        <v>0</v>
      </c>
      <c r="C54" s="60"/>
      <c r="D54" s="11" t="s">
        <v>52</v>
      </c>
      <c r="E54" s="8"/>
      <c r="F54" s="5">
        <v>10</v>
      </c>
      <c r="G54" s="5">
        <v>8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0</v>
      </c>
      <c r="B55" s="71">
        <f>A55*F55/1000</f>
        <v>0</v>
      </c>
      <c r="C55" s="60"/>
      <c r="D55" s="11" t="s">
        <v>34</v>
      </c>
      <c r="E55" s="8"/>
      <c r="F55" s="5">
        <v>10</v>
      </c>
      <c r="G55" s="5">
        <v>8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4.77</v>
      </c>
      <c r="B56" s="71">
        <f>A56*F56/1</f>
        <v>0.954</v>
      </c>
      <c r="C56" s="60"/>
      <c r="D56" s="11" t="s">
        <v>230</v>
      </c>
      <c r="E56" s="8"/>
      <c r="F56" s="5">
        <v>0.2</v>
      </c>
      <c r="G56" s="5">
        <v>0.2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65</v>
      </c>
      <c r="B57" s="71">
        <f>A57*F57/1000</f>
        <v>0.195</v>
      </c>
      <c r="C57" s="60"/>
      <c r="D57" s="11" t="s">
        <v>30</v>
      </c>
      <c r="E57" s="8"/>
      <c r="F57" s="5">
        <v>3</v>
      </c>
      <c r="G57" s="5">
        <v>3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/>
      <c r="B58" s="54">
        <f>B52+B53+B54+B55+B56+B57</f>
        <v>2.1239999999999997</v>
      </c>
      <c r="C58" s="63" t="s">
        <v>98</v>
      </c>
      <c r="D58" s="9" t="s">
        <v>102</v>
      </c>
      <c r="E58" s="8">
        <v>180</v>
      </c>
      <c r="F58" s="5"/>
      <c r="G58" s="5"/>
      <c r="H58" s="5">
        <v>3.12</v>
      </c>
      <c r="I58" s="5">
        <v>2.66</v>
      </c>
      <c r="J58" s="5">
        <v>14.18</v>
      </c>
      <c r="K58" s="5">
        <v>93.34</v>
      </c>
      <c r="L58" s="5">
        <v>13.6</v>
      </c>
      <c r="M58" s="5">
        <v>0.52</v>
      </c>
      <c r="N58" s="5">
        <v>0</v>
      </c>
      <c r="O58" s="5">
        <v>0</v>
      </c>
      <c r="P58" s="5">
        <v>3.65</v>
      </c>
    </row>
    <row r="59" spans="1:16" ht="12.75">
      <c r="A59" s="34">
        <v>39</v>
      </c>
      <c r="B59" s="71">
        <f>A59*F59/1000</f>
        <v>0.39</v>
      </c>
      <c r="C59" s="60"/>
      <c r="D59" s="10" t="s">
        <v>40</v>
      </c>
      <c r="E59" s="8"/>
      <c r="F59" s="5">
        <v>10</v>
      </c>
      <c r="G59" s="5">
        <v>10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42</v>
      </c>
      <c r="B60" s="71">
        <f>A60*F60/1000</f>
        <v>5.46</v>
      </c>
      <c r="C60" s="60"/>
      <c r="D60" s="10" t="s">
        <v>26</v>
      </c>
      <c r="E60" s="8"/>
      <c r="F60" s="5">
        <v>130</v>
      </c>
      <c r="G60" s="5">
        <v>130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242</v>
      </c>
      <c r="B61" s="71">
        <f>A61*F61/1000</f>
        <v>0.484</v>
      </c>
      <c r="C61" s="60"/>
      <c r="D61" s="10" t="s">
        <v>49</v>
      </c>
      <c r="E61" s="8"/>
      <c r="F61" s="5">
        <v>2</v>
      </c>
      <c r="G61" s="5">
        <v>2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77</v>
      </c>
      <c r="B62" s="71">
        <f>A62*E62/1000</f>
        <v>1.54</v>
      </c>
      <c r="C62" s="60"/>
      <c r="D62" s="9" t="s">
        <v>21</v>
      </c>
      <c r="E62" s="8">
        <v>20</v>
      </c>
      <c r="F62" s="5"/>
      <c r="G62" s="5"/>
      <c r="H62" s="5">
        <v>2.3</v>
      </c>
      <c r="I62" s="5">
        <v>2.2</v>
      </c>
      <c r="J62" s="5">
        <v>22.7</v>
      </c>
      <c r="K62" s="5">
        <v>125.1</v>
      </c>
      <c r="L62" s="5">
        <v>8.7</v>
      </c>
      <c r="M62" s="5">
        <v>0.6</v>
      </c>
      <c r="N62" s="5">
        <v>0</v>
      </c>
      <c r="O62" s="5">
        <v>0</v>
      </c>
      <c r="P62" s="5">
        <v>0</v>
      </c>
    </row>
    <row r="63" spans="1:16" ht="12.75">
      <c r="A63" s="34"/>
      <c r="B63" s="54">
        <f>B59+B60+B61+B62</f>
        <v>7.874</v>
      </c>
      <c r="C63" s="60"/>
      <c r="D63" s="5" t="s">
        <v>14</v>
      </c>
      <c r="E63" s="8"/>
      <c r="F63" s="5"/>
      <c r="G63" s="5"/>
      <c r="H63" s="9">
        <f aca="true" t="shared" si="5" ref="H63:P63">SUM(H45:H62)</f>
        <v>28.220000000000002</v>
      </c>
      <c r="I63" s="9">
        <f t="shared" si="5"/>
        <v>15.760000000000002</v>
      </c>
      <c r="J63" s="9">
        <f t="shared" si="5"/>
        <v>43.031</v>
      </c>
      <c r="K63" s="9">
        <f t="shared" si="5"/>
        <v>433.15</v>
      </c>
      <c r="L63" s="9">
        <f t="shared" si="5"/>
        <v>123.098</v>
      </c>
      <c r="M63" s="9">
        <f t="shared" si="5"/>
        <v>3.675</v>
      </c>
      <c r="N63" s="9">
        <f t="shared" si="5"/>
        <v>0.22699999999999998</v>
      </c>
      <c r="O63" s="9">
        <f t="shared" si="5"/>
        <v>0.269</v>
      </c>
      <c r="P63" s="9">
        <f t="shared" si="5"/>
        <v>16.302</v>
      </c>
    </row>
    <row r="64" spans="1:16" ht="12.75">
      <c r="A64" s="34"/>
      <c r="B64" s="71"/>
      <c r="C64" s="60"/>
      <c r="D64" s="81" t="s">
        <v>15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2.75">
      <c r="A65" s="34">
        <v>44</v>
      </c>
      <c r="B65" s="71">
        <f>A65*E65/1000</f>
        <v>5.72</v>
      </c>
      <c r="C65" s="60"/>
      <c r="D65" s="9" t="s">
        <v>219</v>
      </c>
      <c r="E65" s="8">
        <v>130</v>
      </c>
      <c r="F65" s="5">
        <v>130</v>
      </c>
      <c r="G65" s="5"/>
      <c r="H65" s="5">
        <v>2.5</v>
      </c>
      <c r="I65" s="5">
        <v>2.8</v>
      </c>
      <c r="J65" s="5">
        <v>11</v>
      </c>
      <c r="K65" s="5">
        <v>78</v>
      </c>
      <c r="L65" s="5">
        <v>220</v>
      </c>
      <c r="M65" s="5">
        <v>24</v>
      </c>
      <c r="N65" s="5">
        <v>0.3</v>
      </c>
      <c r="O65" s="5">
        <v>1.4</v>
      </c>
      <c r="P65" s="5">
        <v>0</v>
      </c>
    </row>
    <row r="66" spans="1:16" ht="12.75">
      <c r="A66" s="34">
        <v>44</v>
      </c>
      <c r="B66" s="71">
        <f>A66*E66/1000</f>
        <v>1.76</v>
      </c>
      <c r="C66" s="60"/>
      <c r="D66" s="9" t="s">
        <v>103</v>
      </c>
      <c r="E66" s="9">
        <v>40</v>
      </c>
      <c r="F66" s="5">
        <v>40</v>
      </c>
      <c r="G66" s="5">
        <v>40</v>
      </c>
      <c r="H66" s="5">
        <v>2.8</v>
      </c>
      <c r="I66" s="5">
        <v>0.3</v>
      </c>
      <c r="J66" s="5">
        <v>18</v>
      </c>
      <c r="K66" s="5">
        <v>88.5</v>
      </c>
      <c r="L66" s="5">
        <v>7</v>
      </c>
      <c r="M66" s="5">
        <v>8.1</v>
      </c>
      <c r="N66" s="5">
        <v>0.1</v>
      </c>
      <c r="O66" s="5">
        <v>0</v>
      </c>
      <c r="P66" s="5">
        <v>0</v>
      </c>
    </row>
    <row r="67" spans="1:16" ht="12.75">
      <c r="A67" s="34"/>
      <c r="B67" s="54">
        <f>B65+B66</f>
        <v>7.4799999999999995</v>
      </c>
      <c r="C67" s="60"/>
      <c r="D67" s="5" t="s">
        <v>14</v>
      </c>
      <c r="E67" s="22"/>
      <c r="F67" s="5"/>
      <c r="G67" s="5"/>
      <c r="H67" s="9">
        <f aca="true" t="shared" si="6" ref="H67:P67">SUM(H65:H66)</f>
        <v>5.3</v>
      </c>
      <c r="I67" s="9">
        <f t="shared" si="6"/>
        <v>3.0999999999999996</v>
      </c>
      <c r="J67" s="9">
        <f t="shared" si="6"/>
        <v>29</v>
      </c>
      <c r="K67" s="9">
        <f t="shared" si="6"/>
        <v>166.5</v>
      </c>
      <c r="L67" s="9">
        <f t="shared" si="6"/>
        <v>227</v>
      </c>
      <c r="M67" s="9">
        <f t="shared" si="6"/>
        <v>32.1</v>
      </c>
      <c r="N67" s="9">
        <f t="shared" si="6"/>
        <v>0.4</v>
      </c>
      <c r="O67" s="9">
        <f t="shared" si="6"/>
        <v>1.4</v>
      </c>
      <c r="P67" s="9">
        <f t="shared" si="6"/>
        <v>0</v>
      </c>
    </row>
    <row r="68" spans="1:16" ht="12.75">
      <c r="A68" s="34"/>
      <c r="B68" s="54">
        <f>B67+B63+B58+B51+B43+B39+B33+B23+B20+B18+B14+B10+B5</f>
        <v>87.168</v>
      </c>
      <c r="C68" s="64"/>
      <c r="D68" s="9" t="s">
        <v>16</v>
      </c>
      <c r="E68" s="22"/>
      <c r="F68" s="5"/>
      <c r="G68" s="5"/>
      <c r="H68" s="9">
        <f aca="true" t="shared" si="7" ref="H68:P68">SUM(H18,H21,H43,H67,H63)</f>
        <v>60.125</v>
      </c>
      <c r="I68" s="9">
        <f t="shared" si="7"/>
        <v>53.925</v>
      </c>
      <c r="J68" s="9">
        <f t="shared" si="7"/>
        <v>257.171</v>
      </c>
      <c r="K68" s="9">
        <f t="shared" si="7"/>
        <v>1689.3000000000002</v>
      </c>
      <c r="L68" s="9">
        <f t="shared" si="7"/>
        <v>756.6579999999999</v>
      </c>
      <c r="M68" s="9">
        <f t="shared" si="7"/>
        <v>45.105</v>
      </c>
      <c r="N68" s="9">
        <f t="shared" si="7"/>
        <v>0.947</v>
      </c>
      <c r="O68" s="9">
        <f t="shared" si="7"/>
        <v>2.035</v>
      </c>
      <c r="P68" s="9">
        <f t="shared" si="7"/>
        <v>49.918</v>
      </c>
    </row>
  </sheetData>
  <sheetProtection/>
  <mergeCells count="15">
    <mergeCell ref="C2:C3"/>
    <mergeCell ref="D2:D3"/>
    <mergeCell ref="E2:E3"/>
    <mergeCell ref="D1:P1"/>
    <mergeCell ref="F2:F3"/>
    <mergeCell ref="G2:G3"/>
    <mergeCell ref="H2:K2"/>
    <mergeCell ref="L2:M2"/>
    <mergeCell ref="N2:P2"/>
    <mergeCell ref="D44:P44"/>
    <mergeCell ref="D64:P64"/>
    <mergeCell ref="D4:P4"/>
    <mergeCell ref="C5:C6"/>
    <mergeCell ref="D19:P19"/>
    <mergeCell ref="D22:P2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  <headerFooter alignWithMargins="0">
    <oddFooter>&amp;C&amp;P</oddFooter>
  </headerFooter>
  <rowBreaks count="1" manualBreakCount="1">
    <brk id="3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9.7109375" style="3" customWidth="1"/>
    <col min="2" max="2" width="10.5742187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182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55" t="s">
        <v>278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282</v>
      </c>
      <c r="B3" s="53" t="s">
        <v>283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89" t="s">
        <v>184</v>
      </c>
      <c r="D5" s="28" t="s">
        <v>183</v>
      </c>
      <c r="E5" s="28">
        <v>200</v>
      </c>
      <c r="F5" s="12"/>
      <c r="G5" s="12"/>
      <c r="H5" s="12">
        <v>5.15</v>
      </c>
      <c r="I5" s="12">
        <v>8.32</v>
      </c>
      <c r="J5" s="12">
        <v>28.5</v>
      </c>
      <c r="K5" s="12">
        <v>209.88</v>
      </c>
      <c r="L5" s="12">
        <v>141.2</v>
      </c>
      <c r="M5" s="12">
        <v>1.32</v>
      </c>
      <c r="N5" s="12">
        <v>0.05</v>
      </c>
      <c r="O5" s="12">
        <v>0.06</v>
      </c>
      <c r="P5" s="12">
        <v>1.32</v>
      </c>
    </row>
    <row r="6" spans="1:16" ht="12.75" customHeight="1">
      <c r="A6" s="34">
        <v>39</v>
      </c>
      <c r="B6" s="71">
        <f>A6*F6/1000</f>
        <v>5.85</v>
      </c>
      <c r="C6" s="89"/>
      <c r="D6" s="31" t="s">
        <v>26</v>
      </c>
      <c r="E6" s="28"/>
      <c r="F6" s="12">
        <v>150</v>
      </c>
      <c r="G6" s="12">
        <v>150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4">
        <v>45</v>
      </c>
      <c r="B7" s="71">
        <f>A7*F7/1000</f>
        <v>0.675</v>
      </c>
      <c r="C7" s="60"/>
      <c r="D7" s="31" t="s">
        <v>42</v>
      </c>
      <c r="E7" s="28"/>
      <c r="F7" s="12">
        <v>15</v>
      </c>
      <c r="G7" s="12">
        <v>15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34">
        <v>405</v>
      </c>
      <c r="B8" s="71">
        <f>A8*F8/1000</f>
        <v>2.025</v>
      </c>
      <c r="C8" s="60"/>
      <c r="D8" s="31" t="s">
        <v>27</v>
      </c>
      <c r="E8" s="28"/>
      <c r="F8" s="12">
        <v>5</v>
      </c>
      <c r="G8" s="12">
        <v>5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34">
        <v>39</v>
      </c>
      <c r="B9" s="71">
        <f>A9*F9/1000</f>
        <v>0.273</v>
      </c>
      <c r="C9" s="60"/>
      <c r="D9" s="31" t="s">
        <v>40</v>
      </c>
      <c r="E9" s="28"/>
      <c r="F9" s="12">
        <v>7</v>
      </c>
      <c r="G9" s="12">
        <v>7</v>
      </c>
      <c r="H9" s="12"/>
      <c r="I9" s="12"/>
      <c r="J9" s="12"/>
      <c r="K9" s="12"/>
      <c r="L9" s="12"/>
      <c r="M9" s="12"/>
      <c r="N9" s="12"/>
      <c r="O9" s="12"/>
      <c r="P9" s="12"/>
    </row>
    <row r="10" spans="2:16" ht="12.75">
      <c r="B10" s="73">
        <f>B6+B7+B8+B9</f>
        <v>8.822999999999999</v>
      </c>
      <c r="C10" s="57" t="s">
        <v>90</v>
      </c>
      <c r="D10" s="21" t="s">
        <v>223</v>
      </c>
      <c r="E10" s="9" t="s">
        <v>270</v>
      </c>
      <c r="F10" s="5"/>
      <c r="G10" s="5"/>
      <c r="H10" s="5">
        <v>0.1</v>
      </c>
      <c r="I10" s="5">
        <v>0.01</v>
      </c>
      <c r="J10" s="5">
        <v>14.36</v>
      </c>
      <c r="K10" s="5">
        <v>40.56</v>
      </c>
      <c r="L10" s="5">
        <v>14.22</v>
      </c>
      <c r="M10" s="5">
        <v>0.36</v>
      </c>
      <c r="N10" s="5">
        <v>0</v>
      </c>
      <c r="O10" s="5">
        <v>0</v>
      </c>
      <c r="P10" s="5">
        <v>6.14</v>
      </c>
    </row>
    <row r="11" spans="1:16" ht="12.75">
      <c r="A11" s="34">
        <v>135</v>
      </c>
      <c r="B11" s="71">
        <f>A11*F11/1000</f>
        <v>0.675</v>
      </c>
      <c r="C11" s="58"/>
      <c r="D11" s="36" t="s">
        <v>55</v>
      </c>
      <c r="E11" s="8"/>
      <c r="F11" s="5">
        <v>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200</v>
      </c>
      <c r="B12" s="71">
        <f>A12*F12/1000</f>
        <v>0.02</v>
      </c>
      <c r="C12" s="58"/>
      <c r="D12" s="36" t="s">
        <v>106</v>
      </c>
      <c r="E12" s="8"/>
      <c r="F12" s="5">
        <v>0.1</v>
      </c>
      <c r="G12" s="5">
        <v>0.1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39</v>
      </c>
      <c r="B13" s="71">
        <f>A13*F13/1000</f>
        <v>0.39</v>
      </c>
      <c r="C13" s="58"/>
      <c r="D13" s="36" t="s">
        <v>40</v>
      </c>
      <c r="E13" s="8"/>
      <c r="F13" s="5">
        <v>10</v>
      </c>
      <c r="G13" s="5">
        <v>10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1.085</v>
      </c>
      <c r="C14" s="60"/>
      <c r="D14" s="9" t="s">
        <v>224</v>
      </c>
      <c r="E14" s="40" t="s">
        <v>306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>
        <v>44</v>
      </c>
      <c r="B15" s="71">
        <f>A15*F15/1000</f>
        <v>1.76</v>
      </c>
      <c r="C15" s="63" t="s">
        <v>107</v>
      </c>
      <c r="D15" s="5" t="s">
        <v>101</v>
      </c>
      <c r="E15" s="8"/>
      <c r="F15" s="5">
        <v>40</v>
      </c>
      <c r="G15" s="5">
        <v>40</v>
      </c>
      <c r="H15" s="5">
        <v>3.22</v>
      </c>
      <c r="I15" s="5">
        <v>6.325</v>
      </c>
      <c r="J15" s="5">
        <v>25.93</v>
      </c>
      <c r="K15" s="5">
        <v>127.7</v>
      </c>
      <c r="L15" s="5">
        <v>76.7</v>
      </c>
      <c r="M15" s="5">
        <v>0.45</v>
      </c>
      <c r="N15" s="5">
        <v>0.036</v>
      </c>
      <c r="O15" s="5">
        <v>0.038</v>
      </c>
      <c r="P15" s="5">
        <v>0.066</v>
      </c>
    </row>
    <row r="16" spans="1:16" ht="12.75">
      <c r="A16" s="34">
        <v>365</v>
      </c>
      <c r="B16" s="71">
        <f>A16*F16/1000</f>
        <v>2.92</v>
      </c>
      <c r="C16" s="63"/>
      <c r="D16" s="5" t="s">
        <v>28</v>
      </c>
      <c r="E16" s="8"/>
      <c r="F16" s="5">
        <v>8</v>
      </c>
      <c r="G16" s="5">
        <v>8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2.025</v>
      </c>
      <c r="C17" s="63"/>
      <c r="D17" s="5" t="s">
        <v>27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B15+B16+B17</f>
        <v>6.705</v>
      </c>
      <c r="C18" s="60"/>
      <c r="D18" s="25" t="s">
        <v>56</v>
      </c>
      <c r="E18" s="22"/>
      <c r="F18" s="5"/>
      <c r="G18" s="5"/>
      <c r="H18" s="9">
        <f aca="true" t="shared" si="0" ref="H18:P18">SUM(H5:H15)</f>
        <v>8.47</v>
      </c>
      <c r="I18" s="9">
        <f t="shared" si="0"/>
        <v>14.655000000000001</v>
      </c>
      <c r="J18" s="9">
        <f t="shared" si="0"/>
        <v>68.78999999999999</v>
      </c>
      <c r="K18" s="9">
        <f t="shared" si="0"/>
        <v>378.14</v>
      </c>
      <c r="L18" s="9">
        <f t="shared" si="0"/>
        <v>232.12</v>
      </c>
      <c r="M18" s="9">
        <f t="shared" si="0"/>
        <v>2.1300000000000003</v>
      </c>
      <c r="N18" s="9">
        <f t="shared" si="0"/>
        <v>0.086</v>
      </c>
      <c r="O18" s="9">
        <f t="shared" si="0"/>
        <v>0.098</v>
      </c>
      <c r="P18" s="9">
        <f t="shared" si="0"/>
        <v>7.526</v>
      </c>
    </row>
    <row r="19" spans="1:16" ht="12.75">
      <c r="A19" s="34">
        <v>65</v>
      </c>
      <c r="B19" s="54">
        <f>A19*E20/1000</f>
        <v>6.5</v>
      </c>
      <c r="C19" s="60"/>
      <c r="D19" s="28" t="s">
        <v>80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2.75">
      <c r="A20" s="34"/>
      <c r="B20" s="71"/>
      <c r="C20" s="60"/>
      <c r="D20" s="5" t="s">
        <v>11</v>
      </c>
      <c r="E20" s="28">
        <v>100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25" t="s">
        <v>12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9" t="s">
        <v>242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2.75">
      <c r="A23" s="34">
        <v>0</v>
      </c>
      <c r="B23" s="71">
        <f>A23*F23/1000</f>
        <v>0</v>
      </c>
      <c r="C23" s="63" t="s">
        <v>212</v>
      </c>
      <c r="D23" s="10" t="s">
        <v>33</v>
      </c>
      <c r="E23" s="9"/>
      <c r="F23" s="5">
        <v>90</v>
      </c>
      <c r="G23" s="5">
        <v>70</v>
      </c>
      <c r="H23" s="5">
        <v>7.8</v>
      </c>
      <c r="I23" s="5">
        <v>6.95</v>
      </c>
      <c r="J23" s="5">
        <v>15.9</v>
      </c>
      <c r="K23" s="5">
        <v>170</v>
      </c>
      <c r="L23" s="5">
        <v>33.12</v>
      </c>
      <c r="M23" s="5">
        <v>0.75</v>
      </c>
      <c r="N23" s="5">
        <v>0.05</v>
      </c>
      <c r="O23" s="5">
        <v>0.075</v>
      </c>
      <c r="P23" s="5">
        <v>8.125</v>
      </c>
    </row>
    <row r="24" spans="1:16" ht="12.75">
      <c r="A24" s="34">
        <v>0</v>
      </c>
      <c r="B24" s="71">
        <f>A24*F24/1000</f>
        <v>0</v>
      </c>
      <c r="C24" s="60"/>
      <c r="D24" s="10" t="s">
        <v>34</v>
      </c>
      <c r="E24" s="9"/>
      <c r="F24" s="5">
        <v>20</v>
      </c>
      <c r="G24" s="5">
        <v>18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34">
        <v>0</v>
      </c>
      <c r="B25" s="71">
        <f>A25*F25/1000</f>
        <v>0</v>
      </c>
      <c r="C25" s="60"/>
      <c r="D25" s="10" t="s">
        <v>52</v>
      </c>
      <c r="E25" s="9"/>
      <c r="F25" s="5">
        <v>20</v>
      </c>
      <c r="G25" s="5">
        <v>18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39</v>
      </c>
      <c r="B26" s="71">
        <f>A26*F26/1000</f>
        <v>0.585</v>
      </c>
      <c r="C26" s="60"/>
      <c r="D26" s="10" t="s">
        <v>168</v>
      </c>
      <c r="E26" s="9"/>
      <c r="F26" s="5">
        <v>15</v>
      </c>
      <c r="G26" s="5">
        <v>15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405</v>
      </c>
      <c r="B27" s="71">
        <f>A27*F27/1000</f>
        <v>2.025</v>
      </c>
      <c r="C27" s="60"/>
      <c r="D27" s="10" t="s">
        <v>27</v>
      </c>
      <c r="E27" s="9"/>
      <c r="F27" s="5">
        <v>5</v>
      </c>
      <c r="G27" s="5">
        <v>5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25.5">
      <c r="A28" s="34"/>
      <c r="B28" s="54">
        <f>B23+B24+B25+B26+B27</f>
        <v>2.61</v>
      </c>
      <c r="C28" s="60" t="s">
        <v>185</v>
      </c>
      <c r="D28" s="9" t="s">
        <v>207</v>
      </c>
      <c r="E28" s="9">
        <v>45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>A29*F29/1000</f>
        <v>0</v>
      </c>
      <c r="C29" s="60"/>
      <c r="D29" s="10" t="s">
        <v>32</v>
      </c>
      <c r="E29" s="9"/>
      <c r="F29" s="5">
        <v>60</v>
      </c>
      <c r="G29" s="5">
        <v>60</v>
      </c>
      <c r="H29" s="32">
        <v>0.58</v>
      </c>
      <c r="I29" s="32">
        <v>3.48</v>
      </c>
      <c r="J29" s="32">
        <v>7.39</v>
      </c>
      <c r="K29" s="32">
        <v>39.33</v>
      </c>
      <c r="L29" s="32">
        <v>43.24</v>
      </c>
      <c r="M29" s="32">
        <v>11.4</v>
      </c>
      <c r="N29" s="32">
        <v>0.33</v>
      </c>
      <c r="O29" s="32">
        <v>0.018</v>
      </c>
      <c r="P29" s="32">
        <v>6.31</v>
      </c>
    </row>
    <row r="30" spans="1:16" ht="12.75">
      <c r="A30" s="34">
        <v>0</v>
      </c>
      <c r="B30" s="71">
        <f>A30*F30/1000</f>
        <v>0</v>
      </c>
      <c r="C30" s="60"/>
      <c r="D30" s="10" t="s">
        <v>208</v>
      </c>
      <c r="E30" s="9"/>
      <c r="F30" s="5">
        <v>2</v>
      </c>
      <c r="G30" s="5">
        <v>2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65</v>
      </c>
      <c r="B31" s="71">
        <f>A31*F31/1000</f>
        <v>0.195</v>
      </c>
      <c r="C31" s="60"/>
      <c r="D31" s="10" t="s">
        <v>30</v>
      </c>
      <c r="E31" s="9"/>
      <c r="F31" s="5">
        <v>3</v>
      </c>
      <c r="G31" s="5">
        <v>3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/>
      <c r="B32" s="71"/>
      <c r="C32" s="60"/>
      <c r="D32" s="10"/>
      <c r="E32" s="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25.5">
      <c r="A33" s="34"/>
      <c r="B33" s="54">
        <f>B29+B30+B31</f>
        <v>0.195</v>
      </c>
      <c r="C33" s="63" t="s">
        <v>179</v>
      </c>
      <c r="D33" s="9" t="s">
        <v>245</v>
      </c>
      <c r="E33" s="8">
        <v>200</v>
      </c>
      <c r="F33" s="5"/>
      <c r="G33" s="5"/>
      <c r="H33" s="5">
        <v>9.2</v>
      </c>
      <c r="I33" s="5">
        <v>12.04</v>
      </c>
      <c r="J33" s="5">
        <v>28.34</v>
      </c>
      <c r="K33" s="5">
        <v>251.63</v>
      </c>
      <c r="L33" s="5">
        <v>85.6</v>
      </c>
      <c r="M33" s="5">
        <v>2.7</v>
      </c>
      <c r="N33" s="5">
        <v>0.046</v>
      </c>
      <c r="O33" s="5">
        <v>0.019</v>
      </c>
      <c r="P33" s="5">
        <v>2.4</v>
      </c>
    </row>
    <row r="34" spans="1:16" ht="12.75">
      <c r="A34" s="34">
        <v>300</v>
      </c>
      <c r="B34" s="71">
        <f aca="true" t="shared" si="2" ref="B34:B41">A34*F34/1000</f>
        <v>22.5</v>
      </c>
      <c r="C34" s="60"/>
      <c r="D34" s="11" t="s">
        <v>244</v>
      </c>
      <c r="E34" s="8"/>
      <c r="F34" s="5">
        <v>75</v>
      </c>
      <c r="G34" s="5">
        <v>65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1" t="s">
        <v>34</v>
      </c>
      <c r="E35" s="8"/>
      <c r="F35" s="5">
        <v>10</v>
      </c>
      <c r="G35" s="5">
        <v>8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0</v>
      </c>
      <c r="B36" s="71">
        <f t="shared" si="2"/>
        <v>0</v>
      </c>
      <c r="C36" s="60"/>
      <c r="D36" s="11" t="s">
        <v>52</v>
      </c>
      <c r="E36" s="8"/>
      <c r="F36" s="7">
        <v>10</v>
      </c>
      <c r="G36" s="5">
        <v>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0</v>
      </c>
      <c r="B37" s="71">
        <f t="shared" si="2"/>
        <v>0</v>
      </c>
      <c r="C37" s="60"/>
      <c r="D37" s="11" t="s">
        <v>33</v>
      </c>
      <c r="E37" s="8"/>
      <c r="F37" s="7">
        <v>80</v>
      </c>
      <c r="G37" s="5">
        <v>70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65</v>
      </c>
      <c r="B38" s="71">
        <f t="shared" si="2"/>
        <v>1.3</v>
      </c>
      <c r="C38" s="60"/>
      <c r="D38" s="11" t="s">
        <v>36</v>
      </c>
      <c r="E38" s="8"/>
      <c r="F38" s="5">
        <v>20</v>
      </c>
      <c r="G38" s="5">
        <v>15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126</v>
      </c>
      <c r="B39" s="71">
        <f t="shared" si="2"/>
        <v>0.63</v>
      </c>
      <c r="C39" s="60"/>
      <c r="D39" s="11" t="s">
        <v>180</v>
      </c>
      <c r="E39" s="8"/>
      <c r="F39" s="5">
        <v>5</v>
      </c>
      <c r="G39" s="5">
        <v>5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26</v>
      </c>
      <c r="B40" s="71">
        <f t="shared" si="2"/>
        <v>0.13</v>
      </c>
      <c r="C40" s="60"/>
      <c r="D40" s="11" t="s">
        <v>159</v>
      </c>
      <c r="E40" s="8"/>
      <c r="F40" s="5">
        <v>5</v>
      </c>
      <c r="G40" s="5">
        <v>5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65</v>
      </c>
      <c r="B41" s="71">
        <f t="shared" si="2"/>
        <v>0.325</v>
      </c>
      <c r="C41" s="60"/>
      <c r="D41" s="11" t="s">
        <v>30</v>
      </c>
      <c r="E41" s="8"/>
      <c r="F41" s="5">
        <v>5</v>
      </c>
      <c r="G41" s="5">
        <v>5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/>
      <c r="B42" s="54">
        <f>B34+B35+B36+B37+B38+B39+B40+B41</f>
        <v>24.884999999999998</v>
      </c>
      <c r="C42" s="57" t="s">
        <v>93</v>
      </c>
      <c r="D42" s="21" t="s">
        <v>89</v>
      </c>
      <c r="E42" s="8">
        <v>180</v>
      </c>
      <c r="F42" s="5"/>
      <c r="G42" s="5"/>
      <c r="H42" s="5">
        <v>0.44</v>
      </c>
      <c r="I42" s="5">
        <v>0.02</v>
      </c>
      <c r="J42" s="5">
        <v>27.76</v>
      </c>
      <c r="K42" s="5">
        <v>113</v>
      </c>
      <c r="L42" s="5">
        <v>31.82</v>
      </c>
      <c r="M42" s="5">
        <v>1.24</v>
      </c>
      <c r="N42" s="5">
        <v>0</v>
      </c>
      <c r="O42" s="5">
        <v>0</v>
      </c>
      <c r="P42" s="5">
        <v>0.4</v>
      </c>
    </row>
    <row r="43" spans="1:16" ht="12.75">
      <c r="A43" s="34">
        <v>80</v>
      </c>
      <c r="B43" s="71">
        <f>A43*F43/1000</f>
        <v>1.2</v>
      </c>
      <c r="C43" s="58"/>
      <c r="D43" s="26" t="s">
        <v>85</v>
      </c>
      <c r="E43" s="8"/>
      <c r="F43" s="5">
        <v>15</v>
      </c>
      <c r="G43" s="5">
        <v>15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>
        <v>39</v>
      </c>
      <c r="B44" s="71">
        <f>A44*F44/1000</f>
        <v>0.39</v>
      </c>
      <c r="C44" s="58"/>
      <c r="D44" s="26" t="s">
        <v>40</v>
      </c>
      <c r="E44" s="8"/>
      <c r="F44" s="5">
        <v>10</v>
      </c>
      <c r="G44" s="5">
        <v>10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4">
        <v>27</v>
      </c>
      <c r="B45" s="71">
        <f>A45*F45/1000</f>
        <v>0.945</v>
      </c>
      <c r="C45" s="60"/>
      <c r="D45" s="9" t="s">
        <v>188</v>
      </c>
      <c r="E45" s="8">
        <v>50</v>
      </c>
      <c r="F45" s="5">
        <v>35</v>
      </c>
      <c r="G45" s="5">
        <v>35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/>
      <c r="B46" s="54">
        <f>B43+B44+B45</f>
        <v>2.5349999999999997</v>
      </c>
      <c r="C46" s="60"/>
      <c r="D46" s="5" t="s">
        <v>11</v>
      </c>
      <c r="E46" s="9"/>
      <c r="F46" s="5"/>
      <c r="G46" s="5"/>
      <c r="H46" s="5">
        <v>1.15</v>
      </c>
      <c r="I46" s="5">
        <v>0.2</v>
      </c>
      <c r="J46" s="5">
        <v>21.65</v>
      </c>
      <c r="K46" s="5">
        <v>93</v>
      </c>
      <c r="L46" s="5">
        <v>17</v>
      </c>
      <c r="M46" s="5">
        <v>1.15</v>
      </c>
      <c r="N46" s="5">
        <v>0</v>
      </c>
      <c r="O46" s="5">
        <v>0.01</v>
      </c>
      <c r="P46" s="5">
        <v>0</v>
      </c>
    </row>
    <row r="47" spans="1:16" ht="25.5">
      <c r="A47" s="34"/>
      <c r="B47" s="71"/>
      <c r="C47" s="60"/>
      <c r="D47" s="25" t="s">
        <v>86</v>
      </c>
      <c r="E47" s="22"/>
      <c r="F47" s="5"/>
      <c r="G47" s="5"/>
      <c r="H47" s="9">
        <f aca="true" t="shared" si="3" ref="H47:P47">SUM(H23:H46)</f>
        <v>19.169999999999998</v>
      </c>
      <c r="I47" s="9">
        <f t="shared" si="3"/>
        <v>22.689999999999998</v>
      </c>
      <c r="J47" s="9">
        <f t="shared" si="3"/>
        <v>101.03999999999999</v>
      </c>
      <c r="K47" s="9">
        <f t="shared" si="3"/>
        <v>666.96</v>
      </c>
      <c r="L47" s="9">
        <f t="shared" si="3"/>
        <v>210.77999999999997</v>
      </c>
      <c r="M47" s="9">
        <f t="shared" si="3"/>
        <v>17.24</v>
      </c>
      <c r="N47" s="9">
        <f t="shared" si="3"/>
        <v>0.426</v>
      </c>
      <c r="O47" s="9">
        <f t="shared" si="3"/>
        <v>0.122</v>
      </c>
      <c r="P47" s="9">
        <f t="shared" si="3"/>
        <v>17.234999999999996</v>
      </c>
    </row>
    <row r="48" spans="1:16" ht="31.5" customHeight="1">
      <c r="A48" s="34"/>
      <c r="B48" s="71"/>
      <c r="C48" s="60" t="s">
        <v>276</v>
      </c>
      <c r="D48" s="25" t="s">
        <v>246</v>
      </c>
      <c r="E48" s="25" t="s">
        <v>291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34"/>
      <c r="B49" s="71"/>
      <c r="C49" s="60"/>
      <c r="D49" s="25"/>
      <c r="E49" s="8"/>
      <c r="F49" s="5"/>
      <c r="G49" s="5"/>
      <c r="H49" s="5">
        <v>7.18</v>
      </c>
      <c r="I49" s="5">
        <v>6.7</v>
      </c>
      <c r="J49" s="5">
        <v>61.4</v>
      </c>
      <c r="K49" s="5">
        <v>320.28</v>
      </c>
      <c r="L49" s="5">
        <v>36.96</v>
      </c>
      <c r="M49" s="5">
        <v>1.62</v>
      </c>
      <c r="N49" s="5">
        <v>0.096</v>
      </c>
      <c r="O49" s="5">
        <v>0.144</v>
      </c>
      <c r="P49" s="5">
        <v>0.348</v>
      </c>
    </row>
    <row r="50" spans="1:16" ht="12.75">
      <c r="A50" s="34">
        <v>65</v>
      </c>
      <c r="B50" s="71">
        <f aca="true" t="shared" si="4" ref="B50:B56">A50*F50/1000</f>
        <v>0.195</v>
      </c>
      <c r="C50" s="60"/>
      <c r="D50" s="11" t="s">
        <v>30</v>
      </c>
      <c r="E50" s="8"/>
      <c r="F50" s="5">
        <v>3</v>
      </c>
      <c r="G50" s="5">
        <v>3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26</v>
      </c>
      <c r="B51" s="71">
        <f t="shared" si="4"/>
        <v>1.17</v>
      </c>
      <c r="C51" s="60"/>
      <c r="D51" s="11" t="s">
        <v>46</v>
      </c>
      <c r="E51" s="8"/>
      <c r="F51" s="5">
        <v>45</v>
      </c>
      <c r="G51" s="5">
        <v>35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42</v>
      </c>
      <c r="B52" s="71">
        <f t="shared" si="4"/>
        <v>0.63</v>
      </c>
      <c r="C52" s="60"/>
      <c r="D52" s="11" t="s">
        <v>26</v>
      </c>
      <c r="E52" s="8"/>
      <c r="F52" s="5">
        <v>15</v>
      </c>
      <c r="G52" s="5">
        <v>15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4.77</v>
      </c>
      <c r="B53" s="71">
        <f>A53*F53/1</f>
        <v>0.954</v>
      </c>
      <c r="C53" s="60"/>
      <c r="D53" s="11" t="s">
        <v>25</v>
      </c>
      <c r="E53" s="8"/>
      <c r="F53" s="5">
        <v>0.2</v>
      </c>
      <c r="G53" s="5">
        <v>0.2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39</v>
      </c>
      <c r="B54" s="71">
        <f t="shared" si="4"/>
        <v>0.195</v>
      </c>
      <c r="C54" s="60"/>
      <c r="D54" s="11" t="s">
        <v>142</v>
      </c>
      <c r="E54" s="8"/>
      <c r="F54" s="5">
        <v>5</v>
      </c>
      <c r="G54" s="5">
        <v>5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250</v>
      </c>
      <c r="B55" s="71">
        <f t="shared" si="4"/>
        <v>0.625</v>
      </c>
      <c r="C55" s="60"/>
      <c r="D55" s="11" t="s">
        <v>45</v>
      </c>
      <c r="E55" s="8"/>
      <c r="F55" s="5">
        <v>2.5</v>
      </c>
      <c r="G55" s="5">
        <v>2.5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70</v>
      </c>
      <c r="B56" s="71">
        <f t="shared" si="4"/>
        <v>1.4</v>
      </c>
      <c r="C56" s="60"/>
      <c r="D56" s="11" t="s">
        <v>173</v>
      </c>
      <c r="E56" s="8"/>
      <c r="F56" s="5">
        <v>20</v>
      </c>
      <c r="G56" s="5">
        <v>20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/>
      <c r="B57" s="54">
        <f>B50+B51+B52+B53+B54+B55+B56</f>
        <v>5.169</v>
      </c>
      <c r="C57" s="60"/>
      <c r="D57" s="9" t="s">
        <v>20</v>
      </c>
      <c r="E57" s="8">
        <v>200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42</v>
      </c>
      <c r="B58" s="71">
        <f>A58*F58/1000</f>
        <v>5.46</v>
      </c>
      <c r="C58" s="60" t="s">
        <v>120</v>
      </c>
      <c r="D58" s="10" t="s">
        <v>26</v>
      </c>
      <c r="E58" s="9"/>
      <c r="F58" s="5">
        <v>130</v>
      </c>
      <c r="G58" s="5">
        <v>130</v>
      </c>
      <c r="H58" s="5">
        <v>5.6</v>
      </c>
      <c r="I58" s="5">
        <v>5.7</v>
      </c>
      <c r="J58" s="5">
        <v>20.1</v>
      </c>
      <c r="K58" s="5">
        <v>152.8</v>
      </c>
      <c r="L58" s="5">
        <v>99.03</v>
      </c>
      <c r="M58" s="5">
        <v>0.63</v>
      </c>
      <c r="N58" s="5">
        <v>0.04</v>
      </c>
      <c r="O58" s="5">
        <v>0.22</v>
      </c>
      <c r="P58" s="5">
        <v>0.97</v>
      </c>
    </row>
    <row r="59" spans="1:16" ht="12.75">
      <c r="A59" s="34">
        <v>242</v>
      </c>
      <c r="B59" s="71">
        <f>A59*F59/1000</f>
        <v>0.048400000000000006</v>
      </c>
      <c r="C59" s="60"/>
      <c r="D59" s="10" t="s">
        <v>44</v>
      </c>
      <c r="E59" s="9"/>
      <c r="F59" s="5">
        <v>0.2</v>
      </c>
      <c r="G59" s="5">
        <v>0.2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39</v>
      </c>
      <c r="B60" s="71">
        <f>A60*F60/1000</f>
        <v>0.39</v>
      </c>
      <c r="C60" s="60"/>
      <c r="D60" s="10" t="s">
        <v>40</v>
      </c>
      <c r="E60" s="9"/>
      <c r="F60" s="5">
        <v>10</v>
      </c>
      <c r="G60" s="5">
        <v>10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0</v>
      </c>
      <c r="B61" s="71">
        <f>A61*F61/1000</f>
        <v>0</v>
      </c>
      <c r="C61" s="60" t="s">
        <v>275</v>
      </c>
      <c r="D61" s="9" t="s">
        <v>274</v>
      </c>
      <c r="E61" s="8">
        <v>100</v>
      </c>
      <c r="F61" s="5">
        <v>100</v>
      </c>
      <c r="G61" s="5">
        <v>5</v>
      </c>
      <c r="H61" s="5">
        <v>1.875</v>
      </c>
      <c r="I61" s="5">
        <v>0.15</v>
      </c>
      <c r="J61" s="5">
        <v>17.415</v>
      </c>
      <c r="K61" s="5">
        <v>78.45</v>
      </c>
      <c r="L61" s="5">
        <v>39.1</v>
      </c>
      <c r="M61" s="5">
        <v>1.035</v>
      </c>
      <c r="N61" s="5">
        <v>0.09</v>
      </c>
      <c r="O61" s="5">
        <v>0.105</v>
      </c>
      <c r="P61" s="5">
        <v>7.2</v>
      </c>
    </row>
    <row r="62" spans="1:16" ht="12.75">
      <c r="A62" s="34">
        <v>39</v>
      </c>
      <c r="B62" s="71">
        <f>A62*E62/1000</f>
        <v>0.195</v>
      </c>
      <c r="C62" s="60"/>
      <c r="D62" s="9" t="s">
        <v>40</v>
      </c>
      <c r="E62" s="8">
        <v>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/>
      <c r="B63" s="54">
        <f>B58+B59+B60+B61+B62</f>
        <v>6.0934</v>
      </c>
      <c r="C63" s="60"/>
      <c r="D63" s="25" t="s">
        <v>15</v>
      </c>
      <c r="E63" s="8"/>
      <c r="F63" s="5"/>
      <c r="G63" s="5"/>
      <c r="H63" s="9">
        <f aca="true" t="shared" si="5" ref="H63:P63">SUM(H49:H61)</f>
        <v>14.655</v>
      </c>
      <c r="I63" s="9">
        <f t="shared" si="5"/>
        <v>12.55</v>
      </c>
      <c r="J63" s="9">
        <f t="shared" si="5"/>
        <v>98.91499999999999</v>
      </c>
      <c r="K63" s="9">
        <f t="shared" si="5"/>
        <v>551.53</v>
      </c>
      <c r="L63" s="9">
        <f t="shared" si="5"/>
        <v>175.09</v>
      </c>
      <c r="M63" s="9">
        <f t="shared" si="5"/>
        <v>3.285</v>
      </c>
      <c r="N63" s="9">
        <f t="shared" si="5"/>
        <v>0.226</v>
      </c>
      <c r="O63" s="9">
        <f t="shared" si="5"/>
        <v>0.469</v>
      </c>
      <c r="P63" s="9">
        <f t="shared" si="5"/>
        <v>8.518</v>
      </c>
    </row>
    <row r="64" spans="1:16" ht="12.75">
      <c r="A64" s="34"/>
      <c r="B64" s="71"/>
      <c r="C64" s="60"/>
      <c r="D64" s="9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  <row r="65" spans="1:16" ht="12.75">
      <c r="A65" s="34">
        <v>44</v>
      </c>
      <c r="B65" s="71">
        <f>A65*E65/1000</f>
        <v>0.66</v>
      </c>
      <c r="C65" s="60"/>
      <c r="D65" s="9" t="s">
        <v>219</v>
      </c>
      <c r="E65" s="8">
        <v>15</v>
      </c>
      <c r="F65" s="5">
        <v>150</v>
      </c>
      <c r="G65" s="5"/>
      <c r="H65" s="5">
        <v>2.5</v>
      </c>
      <c r="I65" s="5">
        <v>2.8</v>
      </c>
      <c r="J65" s="5">
        <v>11</v>
      </c>
      <c r="K65" s="5">
        <v>78</v>
      </c>
      <c r="L65" s="5">
        <v>220</v>
      </c>
      <c r="M65" s="5">
        <v>24</v>
      </c>
      <c r="N65" s="5">
        <v>0.3</v>
      </c>
      <c r="O65" s="5">
        <v>1.4</v>
      </c>
      <c r="P65" s="5">
        <v>0</v>
      </c>
    </row>
    <row r="66" spans="1:16" ht="12.75">
      <c r="A66" s="34">
        <v>44</v>
      </c>
      <c r="B66" s="71">
        <f>A66*E66/1000</f>
        <v>1.98</v>
      </c>
      <c r="C66" s="60"/>
      <c r="D66" s="9" t="s">
        <v>103</v>
      </c>
      <c r="E66" s="9">
        <v>45</v>
      </c>
      <c r="F66" s="5">
        <v>45</v>
      </c>
      <c r="G66" s="5">
        <v>35</v>
      </c>
      <c r="H66" s="5">
        <v>2.8</v>
      </c>
      <c r="I66" s="5">
        <v>0.3</v>
      </c>
      <c r="J66" s="5">
        <v>18</v>
      </c>
      <c r="K66" s="5">
        <v>88.5</v>
      </c>
      <c r="L66" s="5">
        <v>7</v>
      </c>
      <c r="M66" s="5">
        <v>8.1</v>
      </c>
      <c r="N66" s="5">
        <v>0.1</v>
      </c>
      <c r="O66" s="5">
        <v>0</v>
      </c>
      <c r="P66" s="5">
        <v>0</v>
      </c>
    </row>
    <row r="67" spans="1:16" ht="12.75">
      <c r="A67" s="34"/>
      <c r="B67" s="54">
        <f>B65+B66</f>
        <v>2.64</v>
      </c>
      <c r="C67" s="60"/>
      <c r="D67" s="9" t="s">
        <v>16</v>
      </c>
      <c r="E67" s="22"/>
      <c r="F67" s="5"/>
      <c r="G67" s="5"/>
      <c r="H67" s="9">
        <f aca="true" t="shared" si="6" ref="H67:P67">SUM(H65:H66)</f>
        <v>5.3</v>
      </c>
      <c r="I67" s="9">
        <f t="shared" si="6"/>
        <v>3.0999999999999996</v>
      </c>
      <c r="J67" s="9">
        <f t="shared" si="6"/>
        <v>29</v>
      </c>
      <c r="K67" s="9">
        <f t="shared" si="6"/>
        <v>166.5</v>
      </c>
      <c r="L67" s="9">
        <f t="shared" si="6"/>
        <v>227</v>
      </c>
      <c r="M67" s="9">
        <f t="shared" si="6"/>
        <v>32.1</v>
      </c>
      <c r="N67" s="9">
        <f t="shared" si="6"/>
        <v>0.4</v>
      </c>
      <c r="O67" s="9">
        <f t="shared" si="6"/>
        <v>1.4</v>
      </c>
      <c r="P67" s="9">
        <f t="shared" si="6"/>
        <v>0</v>
      </c>
    </row>
    <row r="68" spans="1:16" ht="12.75">
      <c r="A68" s="34"/>
      <c r="B68" s="54">
        <f>B67+B63+B57+B46+B42+B33+B28+B19+B18+B14+B10</f>
        <v>67.2404</v>
      </c>
      <c r="C68" s="60"/>
      <c r="D68" s="34"/>
      <c r="E68" s="22"/>
      <c r="F68" s="5"/>
      <c r="G68" s="5"/>
      <c r="H68" s="9">
        <f aca="true" t="shared" si="7" ref="H68:P68">SUM(H18,H21,H47,H67,H63)</f>
        <v>48.004999999999995</v>
      </c>
      <c r="I68" s="9">
        <f t="shared" si="7"/>
        <v>52.995000000000005</v>
      </c>
      <c r="J68" s="9">
        <f t="shared" si="7"/>
        <v>308.835</v>
      </c>
      <c r="K68" s="9">
        <f t="shared" si="7"/>
        <v>1808.45</v>
      </c>
      <c r="L68" s="9">
        <f t="shared" si="7"/>
        <v>861.47</v>
      </c>
      <c r="M68" s="9">
        <f t="shared" si="7"/>
        <v>54.965</v>
      </c>
      <c r="N68" s="9">
        <f t="shared" si="7"/>
        <v>1.1380000000000001</v>
      </c>
      <c r="O68" s="9">
        <f t="shared" si="7"/>
        <v>2.109</v>
      </c>
      <c r="P68" s="9">
        <f t="shared" si="7"/>
        <v>49.968999999999994</v>
      </c>
    </row>
  </sheetData>
  <sheetProtection/>
  <mergeCells count="11">
    <mergeCell ref="D1:P1"/>
    <mergeCell ref="F2:F3"/>
    <mergeCell ref="G2:G3"/>
    <mergeCell ref="H2:K2"/>
    <mergeCell ref="L2:M2"/>
    <mergeCell ref="N2:P2"/>
    <mergeCell ref="C5:C6"/>
    <mergeCell ref="D4:P4"/>
    <mergeCell ref="C2:C3"/>
    <mergeCell ref="D2:D3"/>
    <mergeCell ref="E2:E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  <headerFooter alignWithMargins="0">
    <oddFooter>&amp;C&amp;P</oddFooter>
  </headerFooter>
  <rowBreaks count="2" manualBreakCount="2">
    <brk id="32" max="14" man="1"/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071"/>
  <sheetViews>
    <sheetView view="pageBreakPreview" zoomScale="60" zoomScaleNormal="62" workbookViewId="0" topLeftCell="A1">
      <selection activeCell="Q197" sqref="Q197"/>
    </sheetView>
  </sheetViews>
  <sheetFormatPr defaultColWidth="9.140625" defaultRowHeight="12.75"/>
  <cols>
    <col min="1" max="1" width="8.140625" style="0" customWidth="1"/>
    <col min="2" max="2" width="8.8515625" style="0" customWidth="1"/>
    <col min="3" max="3" width="9.00390625" style="0" customWidth="1"/>
    <col min="5" max="5" width="10.140625" style="0" bestFit="1" customWidth="1"/>
    <col min="13" max="13" width="11.140625" style="0" bestFit="1" customWidth="1"/>
    <col min="19" max="19" width="11.57421875" style="0" customWidth="1"/>
  </cols>
  <sheetData>
    <row r="1" ht="0.75" customHeight="1"/>
    <row r="2" spans="1:31" ht="26.25" hidden="1">
      <c r="A2" s="1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"/>
    </row>
    <row r="3" spans="1:31" ht="26.25" hidden="1">
      <c r="A3" s="1"/>
      <c r="B3" s="2"/>
      <c r="C3" s="2"/>
      <c r="D3" s="2"/>
      <c r="E3" s="2"/>
      <c r="F3" s="2"/>
      <c r="G3" s="2"/>
      <c r="H3" s="2"/>
      <c r="I3" s="2"/>
      <c r="J3" s="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2"/>
      <c r="W3" s="2"/>
      <c r="X3" s="2"/>
      <c r="Y3" s="2"/>
      <c r="Z3" s="2"/>
      <c r="AA3" s="2"/>
      <c r="AB3" s="2"/>
      <c r="AC3" s="2"/>
      <c r="AD3" s="2"/>
      <c r="AE3" s="1"/>
    </row>
    <row r="4" spans="1:31" ht="18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29.25" customHeight="1">
      <c r="A6" s="14" t="s">
        <v>60</v>
      </c>
      <c r="B6" s="96" t="s">
        <v>187</v>
      </c>
      <c r="C6" s="97"/>
      <c r="D6" s="107" t="s">
        <v>188</v>
      </c>
      <c r="E6" s="107"/>
      <c r="F6" s="107" t="s">
        <v>101</v>
      </c>
      <c r="G6" s="107"/>
      <c r="H6" s="107" t="s">
        <v>189</v>
      </c>
      <c r="I6" s="107"/>
      <c r="J6" s="107" t="s">
        <v>140</v>
      </c>
      <c r="K6" s="107"/>
      <c r="L6" s="120" t="s">
        <v>190</v>
      </c>
      <c r="M6" s="121"/>
      <c r="N6" s="107" t="s">
        <v>44</v>
      </c>
      <c r="O6" s="107"/>
      <c r="P6" s="111" t="s">
        <v>191</v>
      </c>
      <c r="Q6" s="111"/>
      <c r="R6" s="111" t="s">
        <v>141</v>
      </c>
      <c r="S6" s="111"/>
      <c r="T6" s="107" t="s">
        <v>192</v>
      </c>
      <c r="U6" s="107"/>
      <c r="V6" s="107" t="s">
        <v>193</v>
      </c>
      <c r="W6" s="107"/>
      <c r="X6" s="107" t="s">
        <v>194</v>
      </c>
      <c r="Y6" s="107"/>
      <c r="Z6" s="107" t="s">
        <v>46</v>
      </c>
      <c r="AA6" s="107"/>
      <c r="AB6" s="107" t="s">
        <v>45</v>
      </c>
      <c r="AC6" s="107"/>
      <c r="AD6" s="119"/>
      <c r="AE6" s="119"/>
    </row>
    <row r="7" spans="1:31" ht="18">
      <c r="A7" s="15">
        <v>1</v>
      </c>
      <c r="B7" s="94">
        <f>'1 сад'!G11+'1 сад'!F19</f>
        <v>119</v>
      </c>
      <c r="C7" s="95"/>
      <c r="D7" s="103">
        <v>50</v>
      </c>
      <c r="E7" s="103"/>
      <c r="F7" s="103">
        <v>80</v>
      </c>
      <c r="G7" s="103"/>
      <c r="H7" s="103">
        <f>'1 сад'!F73</f>
        <v>20</v>
      </c>
      <c r="I7" s="103"/>
      <c r="J7" s="103">
        <f>'1 сад'!F80</f>
        <v>0</v>
      </c>
      <c r="K7" s="103"/>
      <c r="L7" s="94">
        <f>'1 сад'!G72</f>
        <v>3</v>
      </c>
      <c r="M7" s="95"/>
      <c r="N7" s="103">
        <f>'1 сад'!G67</f>
        <v>2</v>
      </c>
      <c r="O7" s="103"/>
      <c r="P7" s="103">
        <f>'1 сад'!G12</f>
        <v>0.5</v>
      </c>
      <c r="Q7" s="103"/>
      <c r="R7" s="103">
        <f>'10 сад'!F428</f>
        <v>0</v>
      </c>
      <c r="S7" s="103"/>
      <c r="T7" s="103">
        <f>'1 сад'!G54</f>
        <v>15</v>
      </c>
      <c r="U7" s="103"/>
      <c r="V7" s="103">
        <v>0</v>
      </c>
      <c r="W7" s="103"/>
      <c r="X7" s="103">
        <v>6</v>
      </c>
      <c r="Y7" s="103"/>
      <c r="Z7" s="103">
        <f>'1 сад'!G40+'1 сад'!G51+'1 сад'!G80</f>
        <v>10</v>
      </c>
      <c r="AA7" s="103"/>
      <c r="AB7" s="103">
        <v>0</v>
      </c>
      <c r="AC7" s="103"/>
      <c r="AD7" s="102"/>
      <c r="AE7" s="102"/>
    </row>
    <row r="8" spans="1:31" ht="18">
      <c r="A8" s="15">
        <v>2</v>
      </c>
      <c r="B8" s="94">
        <f>'1 сад'!G11+'1 сад'!F19</f>
        <v>119</v>
      </c>
      <c r="C8" s="95"/>
      <c r="D8" s="103">
        <v>50</v>
      </c>
      <c r="E8" s="103"/>
      <c r="F8" s="103">
        <v>80</v>
      </c>
      <c r="G8" s="103"/>
      <c r="H8" s="103">
        <f>'2 сад'!F67</f>
        <v>0</v>
      </c>
      <c r="I8" s="103"/>
      <c r="J8" s="103">
        <f>'2 сад'!F59</f>
        <v>200</v>
      </c>
      <c r="K8" s="103"/>
      <c r="L8" s="94">
        <f>'2 сад'!F67</f>
        <v>0</v>
      </c>
      <c r="M8" s="95"/>
      <c r="N8" s="103">
        <f>'2 сад'!G10</f>
        <v>1</v>
      </c>
      <c r="O8" s="103"/>
      <c r="P8" s="103">
        <f>'2 сад'!G13</f>
        <v>0.5</v>
      </c>
      <c r="Q8" s="103"/>
      <c r="R8" s="103">
        <v>0</v>
      </c>
      <c r="S8" s="103"/>
      <c r="T8" s="103">
        <f>'2 сад'!G46</f>
        <v>15</v>
      </c>
      <c r="U8" s="103"/>
      <c r="V8" s="103">
        <v>0</v>
      </c>
      <c r="W8" s="103"/>
      <c r="X8" s="103">
        <v>6</v>
      </c>
      <c r="Y8" s="103"/>
      <c r="Z8" s="103">
        <f>'2 сад'!G41+'2 сад'!G53+'2 сад'!G67</f>
        <v>55</v>
      </c>
      <c r="AA8" s="103"/>
      <c r="AB8" s="103">
        <v>0</v>
      </c>
      <c r="AC8" s="103"/>
      <c r="AD8" s="102"/>
      <c r="AE8" s="102"/>
    </row>
    <row r="9" spans="1:31" ht="18">
      <c r="A9" s="15">
        <v>3</v>
      </c>
      <c r="B9" s="94">
        <f>'3 сад'!F14+'3 сад'!E22</f>
        <v>105</v>
      </c>
      <c r="C9" s="95"/>
      <c r="D9" s="103">
        <v>50</v>
      </c>
      <c r="E9" s="103"/>
      <c r="F9" s="103">
        <v>80</v>
      </c>
      <c r="G9" s="103"/>
      <c r="H9" s="103">
        <f>'3 сад'!E63</f>
        <v>20</v>
      </c>
      <c r="I9" s="103"/>
      <c r="J9" s="103">
        <f>'3 сад'!E40</f>
        <v>0</v>
      </c>
      <c r="K9" s="103"/>
      <c r="L9" s="94">
        <f>'3 сад'!E69</f>
        <v>0</v>
      </c>
      <c r="M9" s="95"/>
      <c r="N9" s="103">
        <f>'3 сад'!F61</f>
        <v>2</v>
      </c>
      <c r="O9" s="103"/>
      <c r="P9" s="103">
        <f>'3 сад'!F15</f>
        <v>0.5</v>
      </c>
      <c r="Q9" s="103"/>
      <c r="R9" s="103">
        <f>'3 сад'!F41</f>
        <v>10</v>
      </c>
      <c r="S9" s="103"/>
      <c r="T9" s="103">
        <f>'3 сад'!E69</f>
        <v>0</v>
      </c>
      <c r="U9" s="103"/>
      <c r="V9" s="103">
        <v>0</v>
      </c>
      <c r="W9" s="103"/>
      <c r="X9" s="103">
        <v>6</v>
      </c>
      <c r="Y9" s="103"/>
      <c r="Z9" s="103">
        <f>'3 сад'!F35+'3 сад'!F69</f>
        <v>40</v>
      </c>
      <c r="AA9" s="103"/>
      <c r="AB9" s="103">
        <v>0</v>
      </c>
      <c r="AC9" s="103"/>
      <c r="AD9" s="102"/>
      <c r="AE9" s="102"/>
    </row>
    <row r="10" spans="1:31" ht="18">
      <c r="A10" s="15">
        <v>4</v>
      </c>
      <c r="B10" s="94">
        <f>'4 сад'!F12+'4 сад'!E21</f>
        <v>105</v>
      </c>
      <c r="C10" s="95"/>
      <c r="D10" s="103">
        <v>50</v>
      </c>
      <c r="E10" s="103"/>
      <c r="F10" s="103">
        <v>80</v>
      </c>
      <c r="G10" s="103"/>
      <c r="H10" s="103">
        <f>'4 сад'!E68</f>
        <v>20</v>
      </c>
      <c r="I10" s="103"/>
      <c r="J10" s="103">
        <f>'4 сад'!E67</f>
        <v>200</v>
      </c>
      <c r="K10" s="103"/>
      <c r="L10" s="94">
        <f>'4 сад'!E74</f>
        <v>0</v>
      </c>
      <c r="M10" s="95"/>
      <c r="N10" s="103">
        <f>'4 сад'!E74</f>
        <v>0</v>
      </c>
      <c r="O10" s="103"/>
      <c r="P10" s="103">
        <f>'4 сад'!F13</f>
        <v>2</v>
      </c>
      <c r="Q10" s="103"/>
      <c r="R10" s="103">
        <v>0</v>
      </c>
      <c r="S10" s="103"/>
      <c r="T10" s="103">
        <f>'4 сад'!F48</f>
        <v>15</v>
      </c>
      <c r="U10" s="103"/>
      <c r="V10" s="103">
        <v>0</v>
      </c>
      <c r="W10" s="103"/>
      <c r="X10" s="103">
        <v>6</v>
      </c>
      <c r="Y10" s="103"/>
      <c r="Z10" s="103">
        <f>'4 сад'!F41+'4 сад'!F55+'4 сад'!E74</f>
        <v>10</v>
      </c>
      <c r="AA10" s="103"/>
      <c r="AB10" s="103">
        <v>0</v>
      </c>
      <c r="AC10" s="103"/>
      <c r="AD10" s="102"/>
      <c r="AE10" s="102"/>
    </row>
    <row r="11" spans="1:31" ht="18">
      <c r="A11" s="15">
        <v>5</v>
      </c>
      <c r="B11" s="94">
        <f>'5 сад'!F11+'5 сад'!E20</f>
        <v>105</v>
      </c>
      <c r="C11" s="95"/>
      <c r="D11" s="103">
        <v>50</v>
      </c>
      <c r="E11" s="103"/>
      <c r="F11" s="103">
        <v>80</v>
      </c>
      <c r="G11" s="103"/>
      <c r="H11" s="103">
        <f>'5 сад'!F48</f>
        <v>20</v>
      </c>
      <c r="I11" s="103"/>
      <c r="J11" s="103">
        <f>'5 сад'!F41</f>
        <v>200</v>
      </c>
      <c r="K11" s="103"/>
      <c r="L11" s="94">
        <f>'5 сад'!E66</f>
        <v>0</v>
      </c>
      <c r="M11" s="95"/>
      <c r="N11" s="103">
        <f>'5 сад'!F57</f>
        <v>0.5</v>
      </c>
      <c r="O11" s="103"/>
      <c r="P11" s="103">
        <f>'5 сад'!F12</f>
        <v>0.5</v>
      </c>
      <c r="Q11" s="103"/>
      <c r="R11" s="103">
        <f>'5 сад'!F43</f>
        <v>8</v>
      </c>
      <c r="S11" s="103"/>
      <c r="T11" s="103">
        <f>'5 сад'!E66</f>
        <v>0</v>
      </c>
      <c r="U11" s="103"/>
      <c r="V11" s="103">
        <v>0</v>
      </c>
      <c r="W11" s="103"/>
      <c r="X11" s="103">
        <v>6</v>
      </c>
      <c r="Y11" s="103"/>
      <c r="Z11" s="103">
        <f>'5 сад'!F50+'5 сад'!E66</f>
        <v>40</v>
      </c>
      <c r="AA11" s="103"/>
      <c r="AB11" s="103">
        <v>2.5</v>
      </c>
      <c r="AC11" s="103"/>
      <c r="AD11" s="102"/>
      <c r="AE11" s="102"/>
    </row>
    <row r="12" spans="1:31" ht="18">
      <c r="A12" s="15">
        <v>6</v>
      </c>
      <c r="B12" s="94">
        <f>'6 сад'!F10+'6 сад'!E19</f>
        <v>105</v>
      </c>
      <c r="C12" s="95"/>
      <c r="D12" s="103">
        <v>50</v>
      </c>
      <c r="E12" s="103"/>
      <c r="F12" s="103">
        <v>80</v>
      </c>
      <c r="G12" s="103"/>
      <c r="H12" s="103">
        <f>'6 сад'!F55</f>
        <v>20</v>
      </c>
      <c r="I12" s="103"/>
      <c r="J12" s="103">
        <f>'6 сад'!E65</f>
        <v>0</v>
      </c>
      <c r="K12" s="103"/>
      <c r="L12" s="94">
        <f>'6 сад'!F59</f>
        <v>3</v>
      </c>
      <c r="M12" s="95"/>
      <c r="N12" s="103">
        <f>'6 сад'!E65</f>
        <v>0</v>
      </c>
      <c r="O12" s="103"/>
      <c r="P12" s="103">
        <f>'6 сад'!F11</f>
        <v>0.5</v>
      </c>
      <c r="Q12" s="103"/>
      <c r="R12" s="103">
        <v>0</v>
      </c>
      <c r="S12" s="103"/>
      <c r="T12" s="103">
        <f>'6 сад'!F44</f>
        <v>13</v>
      </c>
      <c r="U12" s="103"/>
      <c r="V12" s="103">
        <v>60</v>
      </c>
      <c r="W12" s="103"/>
      <c r="X12" s="103">
        <v>6</v>
      </c>
      <c r="Y12" s="103"/>
      <c r="Z12" s="103">
        <f>'6 сад'!F51+'6 сад'!E65</f>
        <v>5</v>
      </c>
      <c r="AA12" s="103"/>
      <c r="AB12" s="103">
        <v>0</v>
      </c>
      <c r="AC12" s="103"/>
      <c r="AD12" s="102"/>
      <c r="AE12" s="102"/>
    </row>
    <row r="13" spans="1:31" ht="18">
      <c r="A13" s="15">
        <v>7</v>
      </c>
      <c r="B13" s="94">
        <f>'7 сад'!F12+'7 сад'!E20</f>
        <v>105</v>
      </c>
      <c r="C13" s="95"/>
      <c r="D13" s="103">
        <v>50</v>
      </c>
      <c r="E13" s="103"/>
      <c r="F13" s="103">
        <v>80</v>
      </c>
      <c r="G13" s="103"/>
      <c r="H13" s="103">
        <f>'7 сад'!E63</f>
        <v>20</v>
      </c>
      <c r="I13" s="103"/>
      <c r="J13" s="103">
        <f>'7 сад'!F62</f>
        <v>200</v>
      </c>
      <c r="K13" s="103"/>
      <c r="L13" s="94">
        <f>'7 сад'!E69</f>
        <v>0</v>
      </c>
      <c r="M13" s="95"/>
      <c r="N13" s="103">
        <f>'7 сад'!E69</f>
        <v>0</v>
      </c>
      <c r="O13" s="103"/>
      <c r="P13" s="103">
        <f>'7 сад'!F13</f>
        <v>0.4</v>
      </c>
      <c r="Q13" s="103"/>
      <c r="R13" s="103">
        <v>0</v>
      </c>
      <c r="S13" s="103"/>
      <c r="T13" s="103">
        <f>'7 сад'!F40</f>
        <v>13</v>
      </c>
      <c r="U13" s="103"/>
      <c r="V13" s="103">
        <v>0</v>
      </c>
      <c r="W13" s="103"/>
      <c r="X13" s="103">
        <v>6</v>
      </c>
      <c r="Y13" s="103"/>
      <c r="Z13" s="103">
        <f>'7 сад'!F37+'7 сад'!F60+'7 сад'!F69</f>
        <v>10</v>
      </c>
      <c r="AA13" s="103"/>
      <c r="AB13" s="103">
        <v>0</v>
      </c>
      <c r="AC13" s="103"/>
      <c r="AD13" s="102"/>
      <c r="AE13" s="102"/>
    </row>
    <row r="14" spans="1:31" ht="18">
      <c r="A14" s="15">
        <v>8</v>
      </c>
      <c r="B14" s="94">
        <f>'8 сад'!F15+'8 сад'!E24</f>
        <v>119</v>
      </c>
      <c r="C14" s="95"/>
      <c r="D14" s="103">
        <v>50</v>
      </c>
      <c r="E14" s="103"/>
      <c r="F14" s="103">
        <v>80</v>
      </c>
      <c r="G14" s="103"/>
      <c r="H14" s="103">
        <f>'8 сад'!E74</f>
        <v>0</v>
      </c>
      <c r="I14" s="103"/>
      <c r="J14" s="103">
        <f>'8 сад'!F49</f>
        <v>200</v>
      </c>
      <c r="K14" s="103"/>
      <c r="L14" s="94">
        <f>'8 сад'!F68</f>
        <v>2</v>
      </c>
      <c r="M14" s="95"/>
      <c r="N14" s="103">
        <f>'8 сад'!F63</f>
        <v>0.3</v>
      </c>
      <c r="O14" s="103"/>
      <c r="P14" s="103">
        <f>'8 сад'!F16</f>
        <v>0.5</v>
      </c>
      <c r="Q14" s="103"/>
      <c r="R14" s="103">
        <v>10</v>
      </c>
      <c r="S14" s="103"/>
      <c r="T14" s="103">
        <f>'8 сад'!E74</f>
        <v>0</v>
      </c>
      <c r="U14" s="103"/>
      <c r="V14" s="103">
        <v>0</v>
      </c>
      <c r="W14" s="103"/>
      <c r="X14" s="103">
        <v>6</v>
      </c>
      <c r="Y14" s="103"/>
      <c r="Z14" s="103">
        <f>'8 сад'!F37+'8 сад'!F45+'8 сад'!E74</f>
        <v>30</v>
      </c>
      <c r="AA14" s="103"/>
      <c r="AB14" s="103">
        <v>0</v>
      </c>
      <c r="AC14" s="103"/>
      <c r="AD14" s="102"/>
      <c r="AE14" s="102"/>
    </row>
    <row r="15" spans="1:31" ht="18">
      <c r="A15" s="15">
        <v>9</v>
      </c>
      <c r="B15" s="94">
        <f>'9 сад'!F11+'9 сад'!E20</f>
        <v>115</v>
      </c>
      <c r="C15" s="95"/>
      <c r="D15" s="103">
        <v>50</v>
      </c>
      <c r="E15" s="103"/>
      <c r="F15" s="103">
        <v>80</v>
      </c>
      <c r="G15" s="103"/>
      <c r="H15" s="103">
        <f>'9 сад'!E62</f>
        <v>20</v>
      </c>
      <c r="I15" s="103"/>
      <c r="J15" s="103">
        <f>'9 сад'!E68</f>
        <v>0</v>
      </c>
      <c r="K15" s="103"/>
      <c r="L15" s="94">
        <f>'9 сад'!F61</f>
        <v>2</v>
      </c>
      <c r="M15" s="95"/>
      <c r="N15" s="103">
        <f>'9 сад'!E68</f>
        <v>0</v>
      </c>
      <c r="O15" s="103"/>
      <c r="P15" s="103">
        <f>'9 сад'!F12</f>
        <v>0.5</v>
      </c>
      <c r="Q15" s="103"/>
      <c r="R15" s="103">
        <v>0</v>
      </c>
      <c r="S15" s="103"/>
      <c r="T15" s="103">
        <f>'9 сад'!F40</f>
        <v>13</v>
      </c>
      <c r="U15" s="103"/>
      <c r="V15" s="103">
        <v>0</v>
      </c>
      <c r="W15" s="103"/>
      <c r="X15" s="103">
        <v>6</v>
      </c>
      <c r="Y15" s="103"/>
      <c r="Z15" s="103">
        <f>'9 сад'!F47+'9 сад'!F68</f>
        <v>5</v>
      </c>
      <c r="AA15" s="103"/>
      <c r="AB15" s="103">
        <v>0</v>
      </c>
      <c r="AC15" s="103"/>
      <c r="AD15" s="102"/>
      <c r="AE15" s="102"/>
    </row>
    <row r="16" spans="1:31" ht="18">
      <c r="A16" s="15">
        <v>10</v>
      </c>
      <c r="B16" s="94">
        <f>'10 сад'!F11+'10 сад'!E20</f>
        <v>105</v>
      </c>
      <c r="C16" s="95"/>
      <c r="D16" s="103">
        <v>50</v>
      </c>
      <c r="E16" s="103"/>
      <c r="F16" s="103">
        <v>80</v>
      </c>
      <c r="G16" s="103"/>
      <c r="H16" s="103">
        <f>'10 сад'!F56</f>
        <v>20</v>
      </c>
      <c r="I16" s="103"/>
      <c r="J16" s="103">
        <f>'10 сад'!F68</f>
        <v>0</v>
      </c>
      <c r="K16" s="103"/>
      <c r="L16" s="94">
        <f>'10 сад'!E68</f>
        <v>0</v>
      </c>
      <c r="M16" s="95"/>
      <c r="N16" s="103">
        <f>'10 сад'!F59</f>
        <v>0.2</v>
      </c>
      <c r="O16" s="103"/>
      <c r="P16" s="103">
        <f>'10 сад'!F12</f>
        <v>0.1</v>
      </c>
      <c r="Q16" s="103"/>
      <c r="R16" s="103">
        <f>'10 сад'!E68</f>
        <v>0</v>
      </c>
      <c r="S16" s="103"/>
      <c r="T16" s="103">
        <f>'10 сад'!F43</f>
        <v>15</v>
      </c>
      <c r="U16" s="103"/>
      <c r="V16" s="103">
        <v>0</v>
      </c>
      <c r="W16" s="103"/>
      <c r="X16" s="103">
        <v>6</v>
      </c>
      <c r="Y16" s="103"/>
      <c r="Z16" s="103">
        <f>'10 сад'!F40+'10 сад'!F51+'10 сад'!F68</f>
        <v>50</v>
      </c>
      <c r="AA16" s="103"/>
      <c r="AB16" s="103">
        <v>2</v>
      </c>
      <c r="AC16" s="103"/>
      <c r="AD16" s="102"/>
      <c r="AE16" s="102"/>
    </row>
    <row r="17" spans="1:31" ht="28.5" customHeight="1">
      <c r="A17" s="16" t="s">
        <v>75</v>
      </c>
      <c r="B17" s="100">
        <f>SUM(B7:B16)</f>
        <v>1102</v>
      </c>
      <c r="C17" s="101"/>
      <c r="D17" s="104">
        <f>SUM(D7:D16)</f>
        <v>500</v>
      </c>
      <c r="E17" s="104"/>
      <c r="F17" s="104">
        <f>SUM(F7:F16)</f>
        <v>800</v>
      </c>
      <c r="G17" s="104"/>
      <c r="H17" s="104">
        <f>SUM(H7:H16)</f>
        <v>160</v>
      </c>
      <c r="I17" s="104"/>
      <c r="J17" s="104">
        <f>SUM(J7:J16)</f>
        <v>1000</v>
      </c>
      <c r="K17" s="104"/>
      <c r="L17" s="100">
        <f>SUM(L7:L16)</f>
        <v>10</v>
      </c>
      <c r="M17" s="101"/>
      <c r="N17" s="104">
        <f>N7+N8+N9+N11+N14+N16</f>
        <v>6</v>
      </c>
      <c r="O17" s="104"/>
      <c r="P17" s="104">
        <f>P7+P8+P9+P10+P11+P12+P13+P14+P15+P16</f>
        <v>6</v>
      </c>
      <c r="Q17" s="104"/>
      <c r="R17" s="104">
        <f>SUM(R7:R16)</f>
        <v>28</v>
      </c>
      <c r="S17" s="104"/>
      <c r="T17" s="104">
        <f>SUM(T7:T16)</f>
        <v>99</v>
      </c>
      <c r="U17" s="104"/>
      <c r="V17" s="104">
        <f>SUM(V7:V16)</f>
        <v>60</v>
      </c>
      <c r="W17" s="104"/>
      <c r="X17" s="104">
        <f>SUM(X7:X16)</f>
        <v>60</v>
      </c>
      <c r="Y17" s="104"/>
      <c r="Z17" s="104">
        <f>SUM(Z7:Z16)</f>
        <v>255</v>
      </c>
      <c r="AA17" s="104"/>
      <c r="AB17" s="104">
        <v>45</v>
      </c>
      <c r="AC17" s="104"/>
      <c r="AD17" s="105"/>
      <c r="AE17" s="105"/>
    </row>
    <row r="18" spans="1:31" ht="28.5" customHeight="1">
      <c r="A18" s="16"/>
      <c r="B18" s="15"/>
      <c r="C18" s="66">
        <f>B17/B19</f>
        <v>0.9666666666666667</v>
      </c>
      <c r="D18" s="15"/>
      <c r="E18" s="66">
        <f>D17/D19</f>
        <v>1</v>
      </c>
      <c r="F18" s="15"/>
      <c r="G18" s="66">
        <f>F17/F19</f>
        <v>1</v>
      </c>
      <c r="H18" s="15"/>
      <c r="I18" s="66">
        <f>H17/H19</f>
        <v>0.8</v>
      </c>
      <c r="J18" s="15"/>
      <c r="K18" s="66">
        <v>1</v>
      </c>
      <c r="L18" s="15"/>
      <c r="M18" s="66">
        <f>L17/L19</f>
        <v>0.8333333333333334</v>
      </c>
      <c r="N18" s="15"/>
      <c r="O18" s="66">
        <f>N17/N19</f>
        <v>1</v>
      </c>
      <c r="P18" s="15"/>
      <c r="Q18" s="66">
        <f>P17/P19</f>
        <v>1</v>
      </c>
      <c r="R18" s="15"/>
      <c r="S18" s="66">
        <f>R17/R19</f>
        <v>0.9333333333333333</v>
      </c>
      <c r="T18" s="15"/>
      <c r="U18" s="66">
        <f>T17/T19</f>
        <v>0.9</v>
      </c>
      <c r="V18" s="15"/>
      <c r="W18" s="66">
        <v>1</v>
      </c>
      <c r="X18" s="15"/>
      <c r="Y18" s="66">
        <v>1</v>
      </c>
      <c r="Z18" s="15"/>
      <c r="AA18" s="66">
        <f>Z17/Z19</f>
        <v>0.8793103448275862</v>
      </c>
      <c r="AB18" s="15"/>
      <c r="AC18" s="66">
        <f>AB17/AB19</f>
        <v>0.9</v>
      </c>
      <c r="AD18" s="65"/>
      <c r="AE18" s="65"/>
    </row>
    <row r="19" spans="1:31" ht="33.75" customHeight="1">
      <c r="A19" s="16" t="s">
        <v>72</v>
      </c>
      <c r="B19" s="100">
        <v>1140</v>
      </c>
      <c r="C19" s="101"/>
      <c r="D19" s="104">
        <v>500</v>
      </c>
      <c r="E19" s="104"/>
      <c r="F19" s="104">
        <v>800</v>
      </c>
      <c r="G19" s="104"/>
      <c r="H19" s="104">
        <v>200</v>
      </c>
      <c r="I19" s="104"/>
      <c r="J19" s="104">
        <v>100</v>
      </c>
      <c r="K19" s="104"/>
      <c r="L19" s="100">
        <v>12</v>
      </c>
      <c r="M19" s="101"/>
      <c r="N19" s="104">
        <v>6</v>
      </c>
      <c r="O19" s="104"/>
      <c r="P19" s="104">
        <v>6</v>
      </c>
      <c r="Q19" s="104"/>
      <c r="R19" s="104">
        <v>30</v>
      </c>
      <c r="S19" s="104"/>
      <c r="T19" s="104">
        <v>110</v>
      </c>
      <c r="U19" s="104"/>
      <c r="V19" s="104">
        <v>64</v>
      </c>
      <c r="W19" s="104"/>
      <c r="X19" s="104">
        <v>60</v>
      </c>
      <c r="Y19" s="104"/>
      <c r="Z19" s="104">
        <v>290</v>
      </c>
      <c r="AA19" s="104"/>
      <c r="AB19" s="104">
        <v>50</v>
      </c>
      <c r="AC19" s="104"/>
      <c r="AD19" s="104"/>
      <c r="AE19" s="104"/>
    </row>
    <row r="20" spans="1:31" ht="2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.75" hidden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3" customHeight="1">
      <c r="A22" s="19"/>
      <c r="B22" s="113" t="s">
        <v>73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9"/>
    </row>
    <row r="23" spans="1:31" ht="26.25" hidden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113" t="s">
        <v>74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20"/>
      <c r="W23" s="20"/>
      <c r="X23" s="20"/>
      <c r="Y23" s="20"/>
      <c r="Z23" s="20"/>
      <c r="AA23" s="20"/>
      <c r="AB23" s="20"/>
      <c r="AC23" s="20"/>
      <c r="AD23" s="20"/>
      <c r="AE23" s="19"/>
    </row>
    <row r="24" spans="1:31" ht="0.75" customHeight="1" hidden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8" hidden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38.25" customHeight="1">
      <c r="A26" s="14" t="s">
        <v>60</v>
      </c>
      <c r="B26" s="96" t="s">
        <v>59</v>
      </c>
      <c r="C26" s="97"/>
      <c r="D26" s="107" t="s">
        <v>58</v>
      </c>
      <c r="E26" s="107"/>
      <c r="F26" s="107" t="s">
        <v>61</v>
      </c>
      <c r="G26" s="107"/>
      <c r="H26" s="107" t="s">
        <v>62</v>
      </c>
      <c r="I26" s="107"/>
      <c r="J26" s="107" t="s">
        <v>63</v>
      </c>
      <c r="K26" s="107"/>
      <c r="L26" s="120" t="s">
        <v>64</v>
      </c>
      <c r="M26" s="121"/>
      <c r="N26" s="107" t="s">
        <v>65</v>
      </c>
      <c r="O26" s="107"/>
      <c r="P26" s="111" t="s">
        <v>10</v>
      </c>
      <c r="Q26" s="111"/>
      <c r="R26" s="111" t="s">
        <v>66</v>
      </c>
      <c r="S26" s="111"/>
      <c r="T26" s="107" t="s">
        <v>18</v>
      </c>
      <c r="U26" s="107"/>
      <c r="V26" s="107" t="s">
        <v>67</v>
      </c>
      <c r="W26" s="107"/>
      <c r="X26" s="107" t="s">
        <v>68</v>
      </c>
      <c r="Y26" s="107"/>
      <c r="Z26" s="107" t="s">
        <v>69</v>
      </c>
      <c r="AA26" s="107"/>
      <c r="AB26" s="107" t="s">
        <v>70</v>
      </c>
      <c r="AC26" s="107"/>
      <c r="AD26" s="107" t="s">
        <v>71</v>
      </c>
      <c r="AE26" s="107"/>
    </row>
    <row r="27" spans="1:31" ht="18">
      <c r="A27" s="15">
        <v>1</v>
      </c>
      <c r="B27" s="98">
        <f>'1 сад'!G8</f>
        <v>30</v>
      </c>
      <c r="C27" s="99"/>
      <c r="D27" s="110">
        <f>'1 сад'!G39+'1 сад'!G62</f>
        <v>0.25</v>
      </c>
      <c r="E27" s="110"/>
      <c r="F27" s="109">
        <f>'1 сад'!G23+'1 сад'!G25+'1 сад'!G26+'1 сад'!G31+'1 сад'!G32+'1 сад'!G34+'1 сад'!G41+'1 сад'!G45+'1 сад'!G47+'1 сад'!G48+'1 сад'!G49+'1 сад'!G50+'1 сад'!F80</f>
        <v>295</v>
      </c>
      <c r="G27" s="109"/>
      <c r="H27" s="106">
        <f>'1 сад'!G29+'1 сад'!G63</f>
        <v>30</v>
      </c>
      <c r="I27" s="106"/>
      <c r="J27" s="106">
        <f>'1 сад'!G30+'1 сад'!G46+'1 сад'!F80</f>
        <v>160</v>
      </c>
      <c r="K27" s="106"/>
      <c r="L27" s="98">
        <v>0</v>
      </c>
      <c r="M27" s="99"/>
      <c r="N27" s="106">
        <f>'1 сад'!G37+'1 сад'!F80</f>
        <v>80</v>
      </c>
      <c r="O27" s="106"/>
      <c r="P27" s="106">
        <f>'1 сад'!G9+'1 сад'!G16+'1 сад'!G35+'1 сад'!G64</f>
        <v>20</v>
      </c>
      <c r="Q27" s="106"/>
      <c r="R27" s="106">
        <f>'1 сад'!G24+'1 сад'!G42+'1 сад'!G52+'1 сад'!F80</f>
        <v>11</v>
      </c>
      <c r="S27" s="106"/>
      <c r="T27" s="106">
        <f>'1 сад'!G43+'1 сад'!G71+'1 сад'!G77</f>
        <v>350</v>
      </c>
      <c r="U27" s="106"/>
      <c r="V27" s="117">
        <f>'1 сад'!G28+'1 сад'!G66</f>
        <v>21</v>
      </c>
      <c r="W27" s="117"/>
      <c r="X27" s="103">
        <f>'1 сад'!G60</f>
        <v>90</v>
      </c>
      <c r="Y27" s="103"/>
      <c r="Z27" s="103">
        <f>'1 сад'!G80</f>
        <v>0</v>
      </c>
      <c r="AA27" s="103"/>
      <c r="AB27" s="103">
        <f>'1 сад'!G7+'1 сад'!G13+'1 сад'!G55+'1 сад'!G61+'1 сад'!G70</f>
        <v>40</v>
      </c>
      <c r="AC27" s="103"/>
      <c r="AD27" s="103">
        <v>0</v>
      </c>
      <c r="AE27" s="103"/>
    </row>
    <row r="28" spans="1:31" ht="18">
      <c r="A28" s="15">
        <v>2</v>
      </c>
      <c r="B28" s="98">
        <v>0</v>
      </c>
      <c r="C28" s="99"/>
      <c r="D28" s="106">
        <f>'2 сад'!G43+'2 сад'!G52</f>
        <v>0.44999999999999996</v>
      </c>
      <c r="E28" s="106"/>
      <c r="F28" s="109">
        <f>'2 сад'!G28+'2 сад'!G29+'2 сад'!G30+'2 сад'!G33+'2 сад'!G38+'2 сад'!G37+'2 сад'!G39+'2 сад'!G40+'2 сад'!G60</f>
        <v>440</v>
      </c>
      <c r="G28" s="109"/>
      <c r="H28" s="106">
        <f>'2 сад'!G7+'2 сад'!G26+'2 сад'!G36+'2 сад'!F67</f>
        <v>55</v>
      </c>
      <c r="I28" s="106"/>
      <c r="J28" s="106">
        <f>'1 сад'!G30+'1 сад'!G46+'1 сад'!G80</f>
        <v>160</v>
      </c>
      <c r="K28" s="106"/>
      <c r="L28" s="98">
        <f>'2 сад'!G25</f>
        <v>35</v>
      </c>
      <c r="M28" s="99"/>
      <c r="N28" s="106">
        <f>'2 сад'!G44</f>
        <v>70</v>
      </c>
      <c r="O28" s="106"/>
      <c r="P28" s="106">
        <f>'2 сад'!G9+'2 сад'!G18+'2 сад'!G31+'2 сад'!G35+'2 сад'!G58</f>
        <v>22</v>
      </c>
      <c r="Q28" s="106"/>
      <c r="R28" s="106">
        <f>'2 сад'!G35</f>
        <v>3</v>
      </c>
      <c r="S28" s="106"/>
      <c r="T28" s="106">
        <f>'2 сад'!G6+'2 сад'!F64</f>
        <v>300</v>
      </c>
      <c r="U28" s="106"/>
      <c r="V28" s="103">
        <f>'2 сад'!G42</f>
        <v>10</v>
      </c>
      <c r="W28" s="103"/>
      <c r="X28" s="103">
        <v>0</v>
      </c>
      <c r="Y28" s="103"/>
      <c r="Z28" s="103">
        <f>'2 сад'!G17</f>
        <v>6</v>
      </c>
      <c r="AA28" s="103"/>
      <c r="AB28" s="103">
        <f>'2 сад'!G8+'2 сад'!G14+'2 сад'!G47+'2 сад'!G56</f>
        <v>35</v>
      </c>
      <c r="AC28" s="103"/>
      <c r="AD28" s="103">
        <v>0</v>
      </c>
      <c r="AE28" s="103"/>
    </row>
    <row r="29" spans="1:31" ht="18">
      <c r="A29" s="15">
        <v>3</v>
      </c>
      <c r="B29" s="98">
        <f>'3 сад'!F9</f>
        <v>20</v>
      </c>
      <c r="C29" s="99"/>
      <c r="D29" s="106">
        <f>'3 сад'!F37+'3 сад'!F49</f>
        <v>0.45</v>
      </c>
      <c r="E29" s="106"/>
      <c r="F29" s="109">
        <f>'3 сад'!F27+'3 сад'!F29+'3 сад'!F30+'3 сад'!F51+'3 сад'!F52+'3 сад'!F54+'3 сад'!F55+'3 сад'!F56+'3 сад'!F57+'3 сад'!F69</f>
        <v>255</v>
      </c>
      <c r="G29" s="109"/>
      <c r="H29" s="106">
        <f>'3 сад'!E69</f>
        <v>0</v>
      </c>
      <c r="I29" s="106"/>
      <c r="J29" s="106">
        <f>'3 сад'!F28+'3 сад'!F48+'3 сад'!E69</f>
        <v>250</v>
      </c>
      <c r="K29" s="106"/>
      <c r="L29" s="98">
        <v>0</v>
      </c>
      <c r="M29" s="99"/>
      <c r="N29" s="106">
        <f>'3 сад'!F47</f>
        <v>85</v>
      </c>
      <c r="O29" s="106"/>
      <c r="P29" s="106">
        <f>'3 сад'!F11+'3 сад'!F19+'3 сад'!F33+'3 сад'!F58+'3 сад'!F69</f>
        <v>18</v>
      </c>
      <c r="Q29" s="106"/>
      <c r="R29" s="106">
        <f>'3 сад'!F31+'3 сад'!F58</f>
        <v>8</v>
      </c>
      <c r="S29" s="106"/>
      <c r="T29" s="106">
        <f>'3 сад'!F10+'3 сад'!F40+'3 сад'!F50+'3 сад'!F60+'3 сад'!F66</f>
        <v>600</v>
      </c>
      <c r="U29" s="106"/>
      <c r="V29" s="103">
        <f>'3 сад'!F38</f>
        <v>15</v>
      </c>
      <c r="W29" s="103"/>
      <c r="X29" s="103">
        <f>'3 сад'!F34</f>
        <v>80</v>
      </c>
      <c r="Y29" s="103"/>
      <c r="Z29" s="103">
        <f>'3 сад'!E20</f>
        <v>0</v>
      </c>
      <c r="AA29" s="103"/>
      <c r="AB29" s="103">
        <f>'3 сад'!F62+'3 сад'!F36+'3 сад'!F16+'3 сад'!F12</f>
        <v>35</v>
      </c>
      <c r="AC29" s="103"/>
      <c r="AD29" s="103">
        <f>'3 сад'!F26</f>
        <v>40</v>
      </c>
      <c r="AE29" s="103"/>
    </row>
    <row r="30" spans="1:31" ht="18">
      <c r="A30" s="15">
        <v>4</v>
      </c>
      <c r="B30" s="98">
        <v>0</v>
      </c>
      <c r="C30" s="99"/>
      <c r="D30" s="106">
        <f>'4 сад'!F56</f>
        <v>1</v>
      </c>
      <c r="E30" s="106"/>
      <c r="F30" s="108">
        <f>'4 сад'!E25+'4 сад'!E26+'4 сад'!F30+'4 сад'!F32+'4 сад'!F33+'4 сад'!F34+'4 сад'!F35+'4 сад'!F39+'4 сад'!F40+'4 сад'!F60+'4 сад'!F62+'4 сад'!F63+'4 сад'!F64+'4 сад'!F65+'4 сад'!F74</f>
        <v>370</v>
      </c>
      <c r="G30" s="109"/>
      <c r="H30" s="106">
        <f>'4 сад'!F7+'4 сад'!F46</f>
        <v>60</v>
      </c>
      <c r="I30" s="106"/>
      <c r="J30" s="106">
        <f>'4 сад'!F31+'4 сад'!F61</f>
        <v>160</v>
      </c>
      <c r="K30" s="106"/>
      <c r="L30" s="98">
        <f>'4 сад'!F54</f>
        <v>100</v>
      </c>
      <c r="M30" s="99"/>
      <c r="N30" s="106">
        <f>'4 сад'!F38</f>
        <v>75</v>
      </c>
      <c r="O30" s="106"/>
      <c r="P30" s="106">
        <f>'4 сад'!F9+'4 сад'!F18+'4 сад'!F42+'4 сад'!F45+'4 сад'!F74</f>
        <v>20</v>
      </c>
      <c r="Q30" s="106"/>
      <c r="R30" s="106">
        <f>'4 сад'!E27+'4 сад'!F36+'4 сад'!F57+'4 сад'!F66</f>
        <v>18</v>
      </c>
      <c r="S30" s="106"/>
      <c r="T30" s="106">
        <f>'4 сад'!F8+'4 сад'!F43+'4 сад'!F58+'4 сад'!F71</f>
        <v>380</v>
      </c>
      <c r="U30" s="106"/>
      <c r="V30" s="103">
        <f>'4 сад'!F29</f>
        <v>11</v>
      </c>
      <c r="W30" s="103"/>
      <c r="X30" s="103">
        <v>0</v>
      </c>
      <c r="Y30" s="103"/>
      <c r="Z30" s="103">
        <f>'4 сад'!F17</f>
        <v>8</v>
      </c>
      <c r="AA30" s="103"/>
      <c r="AB30" s="103">
        <v>45</v>
      </c>
      <c r="AC30" s="103"/>
      <c r="AD30" s="103">
        <v>0</v>
      </c>
      <c r="AE30" s="103"/>
    </row>
    <row r="31" spans="1:31" ht="18">
      <c r="A31" s="15">
        <v>5</v>
      </c>
      <c r="B31" s="98">
        <f>'5 сад'!F27</f>
        <v>12</v>
      </c>
      <c r="C31" s="99"/>
      <c r="D31" s="106">
        <f>'5 сад'!F52</f>
        <v>0.25</v>
      </c>
      <c r="E31" s="106"/>
      <c r="F31" s="109">
        <f>'5 сад'!F25+'5 сад'!F26+'5 сад'!F28+'5 сад'!F31+'5 сад'!F32+'5 сад'!F34+'5 сад'!F39+'5 сад'!F40+'5 сад'!F59</f>
        <v>280</v>
      </c>
      <c r="G31" s="109"/>
      <c r="H31" s="106">
        <f>'5 сад'!F7+'5 сад'!F38</f>
        <v>45</v>
      </c>
      <c r="I31" s="106"/>
      <c r="J31" s="106">
        <f>'5 сад'!F24+'5 сад'!E66</f>
        <v>80</v>
      </c>
      <c r="K31" s="106"/>
      <c r="L31" s="98">
        <v>0</v>
      </c>
      <c r="M31" s="99"/>
      <c r="N31" s="106">
        <f>'5 сад'!E66</f>
        <v>0</v>
      </c>
      <c r="O31" s="106"/>
      <c r="P31" s="106">
        <f>'5 сад'!F8+'5 сад'!F17+'5 сад'!F29+'5 сад'!F36</f>
        <v>17</v>
      </c>
      <c r="Q31" s="106"/>
      <c r="R31" s="106">
        <f>'5 сад'!F33+'5 сад'!F49</f>
        <v>10</v>
      </c>
      <c r="S31" s="106"/>
      <c r="T31" s="106">
        <f>'5 сад'!F6+'5 сад'!F51+'5 сад'!F56+'5 сад'!F63</f>
        <v>410</v>
      </c>
      <c r="U31" s="106"/>
      <c r="V31" s="103">
        <f>'5 сад'!E66</f>
        <v>0</v>
      </c>
      <c r="W31" s="103"/>
      <c r="X31" s="103">
        <v>0</v>
      </c>
      <c r="Y31" s="103"/>
      <c r="Z31" s="103">
        <f>'5 сад'!F16</f>
        <v>5</v>
      </c>
      <c r="AA31" s="103"/>
      <c r="AB31" s="103">
        <f>'5 сад'!F9+'5 сад'!G13+'5 сад'!F53+'5 сад'!F58+'5 сад'!G59</f>
        <v>35</v>
      </c>
      <c r="AC31" s="103"/>
      <c r="AD31" s="103">
        <f>'5 сад'!F37</f>
        <v>100</v>
      </c>
      <c r="AE31" s="103"/>
    </row>
    <row r="32" spans="1:31" ht="18">
      <c r="A32" s="15">
        <v>6</v>
      </c>
      <c r="B32" s="98">
        <v>0</v>
      </c>
      <c r="C32" s="99"/>
      <c r="D32" s="106">
        <f>'6 сад'!F53</f>
        <v>0.25</v>
      </c>
      <c r="E32" s="106"/>
      <c r="F32" s="109">
        <f>'6 сад'!F24+'6 сад'!F26+'6 сад'!F29+'6 сад'!F31+'6 сад'!F32+'6 сад'!F33+'6 сад'!F34+'6 сад'!F35+'6 сад'!F65</f>
        <v>240</v>
      </c>
      <c r="G32" s="109"/>
      <c r="H32" s="106">
        <f>'6 сад'!F6+'6 сад'!E65</f>
        <v>30</v>
      </c>
      <c r="I32" s="106"/>
      <c r="J32" s="106">
        <f>'6 сад'!F30+'6 сад'!F38</f>
        <v>280</v>
      </c>
      <c r="K32" s="106"/>
      <c r="L32" s="98">
        <v>0</v>
      </c>
      <c r="M32" s="99"/>
      <c r="N32" s="106">
        <v>0</v>
      </c>
      <c r="O32" s="106"/>
      <c r="P32" s="106">
        <f>'6 сад'!F7+'6 сад'!F16+'6 сад'!F40+'6 сад'!E65</f>
        <v>14</v>
      </c>
      <c r="Q32" s="106"/>
      <c r="R32" s="106">
        <f>'6 сад'!F25+'6 сад'!F36+'6 сад'!F54</f>
        <v>15</v>
      </c>
      <c r="S32" s="106"/>
      <c r="T32" s="106">
        <f>'6 сад'!F39+'6 сад'!F58+'6 сад'!F62</f>
        <v>280</v>
      </c>
      <c r="U32" s="106"/>
      <c r="V32" s="103">
        <f>'6 сад'!F28</f>
        <v>11</v>
      </c>
      <c r="W32" s="103"/>
      <c r="X32" s="103">
        <f>'6 сад'!F50</f>
        <v>80</v>
      </c>
      <c r="Y32" s="103"/>
      <c r="Z32" s="103">
        <f>'6 сад'!F15</f>
        <v>8</v>
      </c>
      <c r="AA32" s="103"/>
      <c r="AB32" s="103">
        <f>'6 сад'!F8+'6 сад'!F12+'6 сад'!F45+'6 сад'!F52+'6 сад'!F57</f>
        <v>40</v>
      </c>
      <c r="AC32" s="103"/>
      <c r="AD32" s="103">
        <v>0</v>
      </c>
      <c r="AE32" s="103"/>
    </row>
    <row r="33" spans="1:31" ht="18">
      <c r="A33" s="15">
        <v>7</v>
      </c>
      <c r="B33" s="98">
        <f>'7 сад'!F32</f>
        <v>25</v>
      </c>
      <c r="C33" s="99"/>
      <c r="D33" s="106">
        <f>'7 сад'!F58</f>
        <v>0.2</v>
      </c>
      <c r="E33" s="106"/>
      <c r="F33" s="109">
        <f>'7 сад'!E23+'7 сад'!F27+'7 сад'!F28+'7 сад'!F29+'7 сад'!F46+'7 сад'!F48+'7 сад'!F49+'7 сад'!F50+'7 сад'!F51+'7 сад'!F57+'7 сад'!F69</f>
        <v>183</v>
      </c>
      <c r="G33" s="109"/>
      <c r="H33" s="106">
        <f>'7 сад'!F10+'7 сад'!G10+'7 сад'!F25+'7 сад'!F69</f>
        <v>30</v>
      </c>
      <c r="I33" s="106"/>
      <c r="J33" s="106">
        <f>'7 сад'!F26+'7 сад'!F47</f>
        <v>160</v>
      </c>
      <c r="K33" s="106"/>
      <c r="L33" s="98">
        <f>'7 сад'!F55</f>
        <v>90</v>
      </c>
      <c r="M33" s="99"/>
      <c r="N33" s="106">
        <f>'7 сад'!F35</f>
        <v>65</v>
      </c>
      <c r="O33" s="106"/>
      <c r="P33" s="106">
        <f>'7 сад'!F9+'7 сад'!F17+'7 сад'!F30+'7 сад'!F33+'7 сад'!E69</f>
        <v>15</v>
      </c>
      <c r="Q33" s="106"/>
      <c r="R33" s="106">
        <f>'7 сад'!F38+'7 сад'!F53+'7 сад'!F61</f>
        <v>9</v>
      </c>
      <c r="S33" s="106"/>
      <c r="T33" s="106">
        <f>'7 сад'!F8+'7 сад'!F59+'7 сад'!F66</f>
        <v>290</v>
      </c>
      <c r="U33" s="106"/>
      <c r="V33" s="103">
        <f>'7 сад'!F36</f>
        <v>8</v>
      </c>
      <c r="W33" s="103"/>
      <c r="X33" s="103">
        <v>0</v>
      </c>
      <c r="Y33" s="103"/>
      <c r="Z33" s="103">
        <f>'7 сад'!E18</f>
        <v>0</v>
      </c>
      <c r="AA33" s="103"/>
      <c r="AB33" s="103">
        <f>'7 сад'!F10+'7 сад'!F14+'7 сад'!F41+'7 сад'!F69</f>
        <v>25</v>
      </c>
      <c r="AC33" s="103"/>
      <c r="AD33" s="103">
        <f>'7 сад'!E36</f>
        <v>0</v>
      </c>
      <c r="AE33" s="103"/>
    </row>
    <row r="34" spans="1:31" ht="18">
      <c r="A34" s="15">
        <v>8</v>
      </c>
      <c r="B34" s="98">
        <v>20</v>
      </c>
      <c r="C34" s="99"/>
      <c r="D34" s="110">
        <f>'8 сад'!F11+'8 сад'!F38+'8 сад'!F59</f>
        <v>1.3</v>
      </c>
      <c r="E34" s="110"/>
      <c r="F34" s="109">
        <f>'8 сад'!F7+'8 сад'!F8+'8 сад'!F28+'8 сад'!F29+'8 сад'!F30+'8 сад'!F31+'8 сад'!F35+'8 сад'!F36+'8 сад'!F46+'8 сад'!F47+'8 сад'!F74</f>
        <v>175</v>
      </c>
      <c r="G34" s="109"/>
      <c r="H34" s="106">
        <f>'8 сад'!F42</f>
        <v>30</v>
      </c>
      <c r="I34" s="106"/>
      <c r="J34" s="106">
        <f>'8 сад'!F34+'8 сад'!F74</f>
        <v>80</v>
      </c>
      <c r="K34" s="106"/>
      <c r="L34" s="98">
        <v>0</v>
      </c>
      <c r="M34" s="99"/>
      <c r="N34" s="106">
        <f>'8 сад'!F74</f>
        <v>0</v>
      </c>
      <c r="O34" s="106"/>
      <c r="P34" s="106">
        <f>'8 сад'!F13+'8 сад'!F21+'8 сад'!F40+'8 сад'!F43+'8 сад'!F60+'8 сад'!F74</f>
        <v>18</v>
      </c>
      <c r="Q34" s="106"/>
      <c r="R34" s="106">
        <f>'8 сад'!F9+'8 сад'!F32+'8 сад'!F39+'8 сад'!F74</f>
        <v>13</v>
      </c>
      <c r="S34" s="106"/>
      <c r="T34" s="106">
        <f>'8 сад'!F12+'8 сад'!F67+'8 сад'!F71</f>
        <v>163</v>
      </c>
      <c r="U34" s="106"/>
      <c r="V34" s="103">
        <f>'8 сад'!F62</f>
        <v>8</v>
      </c>
      <c r="W34" s="103"/>
      <c r="X34" s="103">
        <f>'8 сад'!F56</f>
        <v>70</v>
      </c>
      <c r="Y34" s="103"/>
      <c r="Z34" s="103">
        <f>'8 сад'!F20</f>
        <v>8</v>
      </c>
      <c r="AA34" s="103"/>
      <c r="AB34" s="103">
        <f>'8 сад'!F17+'8 сад'!F57+'8 сад'!F64+'8 сад'!F66+'8 сад'!F74</f>
        <v>40</v>
      </c>
      <c r="AC34" s="103"/>
      <c r="AD34" s="103">
        <f>'8 сад'!F44</f>
        <v>100</v>
      </c>
      <c r="AE34" s="103"/>
    </row>
    <row r="35" spans="1:31" ht="18">
      <c r="A35" s="15">
        <v>9</v>
      </c>
      <c r="B35" s="98">
        <v>0</v>
      </c>
      <c r="C35" s="99"/>
      <c r="D35" s="106">
        <f>'9 сад'!F48+'9 сад'!F56</f>
        <v>0.6000000000000001</v>
      </c>
      <c r="E35" s="106"/>
      <c r="F35" s="108">
        <f>'9 сад'!F23+'9 сад'!F26+'9 сад'!F28+'9 сад'!F29+'9 сад'!F30+'9 сад'!F32+'9 сад'!F35+'9 сад'!F36+'9 сад'!F52+'9 сад'!F54+'9 сад'!F55+'9 сад'!F68</f>
        <v>187</v>
      </c>
      <c r="G35" s="109"/>
      <c r="H35" s="106">
        <f>'9 сад'!F7+'9 сад'!F37+'9 сад'!F68</f>
        <v>35</v>
      </c>
      <c r="I35" s="106"/>
      <c r="J35" s="106">
        <f>'9 сад'!F27+'9 сад'!F53</f>
        <v>160</v>
      </c>
      <c r="K35" s="106"/>
      <c r="L35" s="98">
        <f>'9 сад'!F46</f>
        <v>100</v>
      </c>
      <c r="M35" s="99"/>
      <c r="N35" s="106">
        <f>'9 сад'!F34</f>
        <v>75</v>
      </c>
      <c r="O35" s="106"/>
      <c r="P35" s="106">
        <f>'9 сад'!F8+'9 сад'!F17+'9 сад'!F31+'9 сад'!F49+'9 сад'!F68</f>
        <v>16</v>
      </c>
      <c r="Q35" s="106"/>
      <c r="R35" s="106">
        <f>'9 сад'!F38+'9 сад'!F57</f>
        <v>6</v>
      </c>
      <c r="S35" s="106"/>
      <c r="T35" s="106">
        <f>'9 сад'!F6+'9 сад'!F50+'9 сад'!F60+'9 сад'!F65</f>
        <v>420</v>
      </c>
      <c r="U35" s="106"/>
      <c r="V35" s="103">
        <f>'9 сад'!F25</f>
        <v>8</v>
      </c>
      <c r="W35" s="103"/>
      <c r="X35" s="103">
        <v>0</v>
      </c>
      <c r="Y35" s="103"/>
      <c r="Z35" s="103">
        <f>'9 сад'!F16</f>
        <v>8</v>
      </c>
      <c r="AA35" s="103"/>
      <c r="AB35" s="103">
        <f>'9 сад'!F9+'9 сад'!F13+'9 сад'!F41+'9 сад'!F59</f>
        <v>37</v>
      </c>
      <c r="AC35" s="103"/>
      <c r="AD35" s="103">
        <v>0</v>
      </c>
      <c r="AE35" s="103"/>
    </row>
    <row r="36" spans="1:31" ht="18">
      <c r="A36" s="15">
        <v>10</v>
      </c>
      <c r="B36" s="98">
        <v>0</v>
      </c>
      <c r="C36" s="99"/>
      <c r="D36" s="106">
        <f>'10 сад'!F53</f>
        <v>0.2</v>
      </c>
      <c r="E36" s="106"/>
      <c r="F36" s="108">
        <f>'10 сад'!F24+'10 сад'!F25+'10 сад'!F29+'10 сад'!F30+'10 сад'!F35+'10 сад'!F36+'10 сад'!F38+'10 сад'!F39+'10 сад'!F61</f>
        <v>247</v>
      </c>
      <c r="G36" s="109"/>
      <c r="H36" s="106">
        <f>'10 сад'!F7+'10 сад'!F26+'10 сад'!F68</f>
        <v>30</v>
      </c>
      <c r="I36" s="106"/>
      <c r="J36" s="116">
        <f>'10 сад'!F23+'10 сад'!F37</f>
        <v>170</v>
      </c>
      <c r="K36" s="106"/>
      <c r="L36" s="98">
        <v>0</v>
      </c>
      <c r="M36" s="99"/>
      <c r="N36" s="106">
        <f>'10 сад'!F34</f>
        <v>75</v>
      </c>
      <c r="O36" s="106"/>
      <c r="P36" s="106">
        <f>'10 сад'!F8+'10 сад'!F17+'10 сад'!F27+'10 сад'!F68</f>
        <v>15</v>
      </c>
      <c r="Q36" s="106"/>
      <c r="R36" s="106">
        <f>'10 сад'!F31+'10 сад'!F41+'10 сад'!F50</f>
        <v>11</v>
      </c>
      <c r="S36" s="106"/>
      <c r="T36" s="106">
        <f>'10 сад'!F6+'10 сад'!F52+'10 сад'!F58+'10 сад'!F65</f>
        <v>445</v>
      </c>
      <c r="U36" s="106"/>
      <c r="V36" s="103">
        <v>0</v>
      </c>
      <c r="W36" s="103"/>
      <c r="X36" s="103">
        <v>0</v>
      </c>
      <c r="Y36" s="103"/>
      <c r="Z36" s="103">
        <f>'10 сад'!F16</f>
        <v>8</v>
      </c>
      <c r="AA36" s="103"/>
      <c r="AB36" s="103">
        <f>'10 сад'!F9+'10 сад'!F13+'10 сад'!F44+'10 сад'!F54+'10 сад'!F60</f>
        <v>42</v>
      </c>
      <c r="AC36" s="103"/>
      <c r="AD36" s="103">
        <f>'10 сад'!E41</f>
        <v>0</v>
      </c>
      <c r="AE36" s="103"/>
    </row>
    <row r="37" spans="1:31" ht="27" customHeight="1">
      <c r="A37" s="16" t="s">
        <v>75</v>
      </c>
      <c r="B37" s="114">
        <f>B27+B29+B31+B33+B34</f>
        <v>107</v>
      </c>
      <c r="C37" s="115"/>
      <c r="D37" s="112">
        <f>SUM(D27:D36)</f>
        <v>4.95</v>
      </c>
      <c r="E37" s="112"/>
      <c r="F37" s="112">
        <f>SUM(F27:F36)</f>
        <v>2672</v>
      </c>
      <c r="G37" s="112"/>
      <c r="H37" s="112">
        <f>SUM(H27:H36)</f>
        <v>345</v>
      </c>
      <c r="I37" s="112"/>
      <c r="J37" s="112">
        <f>SUM(J27:J36)</f>
        <v>1660</v>
      </c>
      <c r="K37" s="112"/>
      <c r="L37" s="114">
        <f>SUM(L27:L36)</f>
        <v>325</v>
      </c>
      <c r="M37" s="115"/>
      <c r="N37" s="112">
        <f>N27+N28+N29+N30+N31+N32+N33+N34+N35+N36</f>
        <v>525</v>
      </c>
      <c r="O37" s="112"/>
      <c r="P37" s="112">
        <f>SUM(P27:P36)</f>
        <v>175</v>
      </c>
      <c r="Q37" s="112"/>
      <c r="R37" s="112">
        <f>SUM(R27:R36)</f>
        <v>104</v>
      </c>
      <c r="S37" s="112"/>
      <c r="T37" s="112">
        <f>SUM(T27:T36)</f>
        <v>3638</v>
      </c>
      <c r="U37" s="112"/>
      <c r="V37" s="104">
        <f>SUM(V27:V36)</f>
        <v>92</v>
      </c>
      <c r="W37" s="104"/>
      <c r="X37" s="104">
        <f>SUM(X27:X36)</f>
        <v>320</v>
      </c>
      <c r="Y37" s="104"/>
      <c r="Z37" s="104">
        <f>SUM(Z27:Z36)</f>
        <v>51</v>
      </c>
      <c r="AA37" s="104"/>
      <c r="AB37" s="104">
        <f>SUM(AB27:AB36)</f>
        <v>374</v>
      </c>
      <c r="AC37" s="104"/>
      <c r="AD37" s="104">
        <f>SUM(AD27:AD36)</f>
        <v>240</v>
      </c>
      <c r="AE37" s="104"/>
    </row>
    <row r="38" spans="1:31" ht="27" customHeight="1">
      <c r="A38" s="16"/>
      <c r="B38" s="67"/>
      <c r="C38" s="70">
        <f>B37/B39</f>
        <v>0.8916666666666667</v>
      </c>
      <c r="D38" s="62"/>
      <c r="E38" s="69">
        <f>D37/D39</f>
        <v>0.8250000000000001</v>
      </c>
      <c r="F38" s="62"/>
      <c r="G38" s="69">
        <f>F37/F39</f>
        <v>0.8221538461538461</v>
      </c>
      <c r="H38" s="62"/>
      <c r="I38" s="69">
        <f>H37/H39</f>
        <v>0.8023255813953488</v>
      </c>
      <c r="J38" s="62"/>
      <c r="K38" s="69">
        <f>J37/J39</f>
        <v>0.83</v>
      </c>
      <c r="L38" s="62"/>
      <c r="M38" s="69">
        <f>L37/L39</f>
        <v>0.8333333333333334</v>
      </c>
      <c r="N38" s="62"/>
      <c r="O38" s="69">
        <f>N37/N39</f>
        <v>0.8076923076923077</v>
      </c>
      <c r="P38" s="62"/>
      <c r="Q38" s="69">
        <f>P37/P39</f>
        <v>0.8333333333333334</v>
      </c>
      <c r="R38" s="62"/>
      <c r="S38" s="69">
        <f>R37/R39</f>
        <v>0.9454545454545454</v>
      </c>
      <c r="T38" s="62"/>
      <c r="U38" s="69">
        <f>T37/T39</f>
        <v>0.8084444444444444</v>
      </c>
      <c r="V38" s="15"/>
      <c r="W38" s="66">
        <f>V37/V39</f>
        <v>0.8363636363636363</v>
      </c>
      <c r="X38" s="15"/>
      <c r="Y38" s="66">
        <f>X37/X39</f>
        <v>0.8</v>
      </c>
      <c r="Z38" s="15"/>
      <c r="AA38" s="66">
        <f>Z37/Z39</f>
        <v>0.796875</v>
      </c>
      <c r="AB38" s="15"/>
      <c r="AC38" s="66">
        <f>AB37/AB39</f>
        <v>0.7957446808510639</v>
      </c>
      <c r="AD38" s="15"/>
      <c r="AE38" s="66">
        <f>AD37/AD39</f>
        <v>0.8888888888888888</v>
      </c>
    </row>
    <row r="39" spans="1:31" ht="30.75" customHeight="1">
      <c r="A39" s="16" t="s">
        <v>72</v>
      </c>
      <c r="B39" s="100">
        <v>120</v>
      </c>
      <c r="C39" s="101"/>
      <c r="D39" s="104">
        <v>6</v>
      </c>
      <c r="E39" s="104"/>
      <c r="F39" s="104">
        <v>3250</v>
      </c>
      <c r="G39" s="104"/>
      <c r="H39" s="104">
        <v>430</v>
      </c>
      <c r="I39" s="104"/>
      <c r="J39" s="104">
        <v>2000</v>
      </c>
      <c r="K39" s="104"/>
      <c r="L39" s="100">
        <v>390</v>
      </c>
      <c r="M39" s="101"/>
      <c r="N39" s="104">
        <v>650</v>
      </c>
      <c r="O39" s="104"/>
      <c r="P39" s="104">
        <v>210</v>
      </c>
      <c r="Q39" s="104"/>
      <c r="R39" s="104">
        <v>110</v>
      </c>
      <c r="S39" s="104"/>
      <c r="T39" s="104">
        <v>4500</v>
      </c>
      <c r="U39" s="104"/>
      <c r="V39" s="104">
        <v>110</v>
      </c>
      <c r="W39" s="104"/>
      <c r="X39" s="104">
        <v>400</v>
      </c>
      <c r="Y39" s="104"/>
      <c r="Z39" s="104">
        <v>64</v>
      </c>
      <c r="AA39" s="104"/>
      <c r="AB39" s="104">
        <v>470</v>
      </c>
      <c r="AC39" s="104"/>
      <c r="AD39" s="104">
        <v>270</v>
      </c>
      <c r="AE39" s="104"/>
    </row>
    <row r="40" spans="1:31" ht="28.5" customHeight="1">
      <c r="A40" s="17" t="s">
        <v>60</v>
      </c>
      <c r="B40" s="96" t="s">
        <v>196</v>
      </c>
      <c r="C40" s="97"/>
      <c r="D40" s="123" t="s">
        <v>197</v>
      </c>
      <c r="E40" s="123"/>
      <c r="F40" s="123" t="s">
        <v>198</v>
      </c>
      <c r="G40" s="123"/>
      <c r="H40" s="123" t="s">
        <v>199</v>
      </c>
      <c r="I40" s="123"/>
      <c r="J40" s="107" t="s">
        <v>278</v>
      </c>
      <c r="K40" s="107"/>
      <c r="L40" s="120"/>
      <c r="M40" s="121"/>
      <c r="N40" s="119"/>
      <c r="O40" s="119"/>
      <c r="P40" s="122"/>
      <c r="Q40" s="122"/>
      <c r="R40" s="122"/>
      <c r="S40" s="122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8">
      <c r="A41" s="15">
        <v>1</v>
      </c>
      <c r="B41" s="94">
        <v>55.956</v>
      </c>
      <c r="C41" s="95"/>
      <c r="D41" s="103">
        <v>70.89</v>
      </c>
      <c r="E41" s="103"/>
      <c r="F41" s="103">
        <v>269.829</v>
      </c>
      <c r="G41" s="103"/>
      <c r="H41" s="103">
        <f>'1 сад'!L80</f>
        <v>1841.0210000000002</v>
      </c>
      <c r="I41" s="103"/>
      <c r="J41" s="117">
        <f>'1 сад'!C80</f>
        <v>89.92729999999997</v>
      </c>
      <c r="K41" s="103"/>
      <c r="L41" s="94"/>
      <c r="M41" s="95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ht="18">
      <c r="A42" s="15">
        <v>2</v>
      </c>
      <c r="B42" s="94">
        <v>47.22</v>
      </c>
      <c r="C42" s="95"/>
      <c r="D42" s="103">
        <v>60.1</v>
      </c>
      <c r="E42" s="103"/>
      <c r="F42" s="103">
        <v>280.435</v>
      </c>
      <c r="G42" s="103"/>
      <c r="H42" s="103">
        <f>'2 сад'!L67</f>
        <v>1801.76</v>
      </c>
      <c r="I42" s="103"/>
      <c r="J42" s="117">
        <f>'2 сад'!C67</f>
        <v>86.48100000000002</v>
      </c>
      <c r="K42" s="103"/>
      <c r="L42" s="94"/>
      <c r="M42" s="95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ht="18">
      <c r="A43" s="15">
        <v>3</v>
      </c>
      <c r="B43" s="94">
        <v>61.257</v>
      </c>
      <c r="C43" s="95"/>
      <c r="D43" s="103">
        <v>71.268</v>
      </c>
      <c r="E43" s="103"/>
      <c r="F43" s="103">
        <v>243.905</v>
      </c>
      <c r="G43" s="103"/>
      <c r="H43" s="103">
        <f>'3 сад'!K69</f>
        <v>1931.04</v>
      </c>
      <c r="I43" s="103"/>
      <c r="J43" s="117">
        <f>'3 сад'!B69</f>
        <v>104.2015</v>
      </c>
      <c r="K43" s="103"/>
      <c r="L43" s="94"/>
      <c r="M43" s="95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ht="18">
      <c r="A44" s="15">
        <v>4</v>
      </c>
      <c r="B44" s="94">
        <v>54.355</v>
      </c>
      <c r="C44" s="95"/>
      <c r="D44" s="103">
        <v>48.15299999999999</v>
      </c>
      <c r="E44" s="103"/>
      <c r="F44" s="103">
        <v>241.25300000000004</v>
      </c>
      <c r="G44" s="103"/>
      <c r="H44" s="103">
        <f>'4 сад'!K74</f>
        <v>1655.687</v>
      </c>
      <c r="I44" s="103"/>
      <c r="J44" s="117">
        <f>'4 сад'!B74</f>
        <v>90.523</v>
      </c>
      <c r="K44" s="103"/>
      <c r="L44" s="94"/>
      <c r="M44" s="95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27" customHeight="1">
      <c r="A45" s="15">
        <v>5</v>
      </c>
      <c r="B45" s="94">
        <v>55.18</v>
      </c>
      <c r="C45" s="95"/>
      <c r="D45" s="103">
        <v>65.385</v>
      </c>
      <c r="E45" s="103"/>
      <c r="F45" s="103">
        <v>263.15</v>
      </c>
      <c r="G45" s="103"/>
      <c r="H45" s="103">
        <f>'5 сад'!K66</f>
        <v>1839.1499999999999</v>
      </c>
      <c r="I45" s="103"/>
      <c r="J45" s="117">
        <f>'5 сад'!B66</f>
        <v>63.79549999999999</v>
      </c>
      <c r="K45" s="103"/>
      <c r="L45" s="94"/>
      <c r="M45" s="95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26.25" customHeight="1">
      <c r="A46" s="15">
        <v>6</v>
      </c>
      <c r="B46" s="94">
        <v>50.665</v>
      </c>
      <c r="C46" s="95"/>
      <c r="D46" s="103">
        <v>56.435</v>
      </c>
      <c r="E46" s="103"/>
      <c r="F46" s="103">
        <v>267.52</v>
      </c>
      <c r="G46" s="103"/>
      <c r="H46" s="103">
        <f>'6 сад'!K65</f>
        <v>1645.85</v>
      </c>
      <c r="I46" s="103"/>
      <c r="J46" s="117">
        <f>'6 сад'!B65</f>
        <v>70.9715</v>
      </c>
      <c r="K46" s="103"/>
      <c r="L46" s="94"/>
      <c r="M46" s="95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ht="18">
      <c r="A47" s="15">
        <v>7</v>
      </c>
      <c r="B47" s="94">
        <v>60.196</v>
      </c>
      <c r="C47" s="95"/>
      <c r="D47" s="103">
        <v>44.559</v>
      </c>
      <c r="E47" s="103"/>
      <c r="F47" s="103">
        <v>263.63</v>
      </c>
      <c r="G47" s="103"/>
      <c r="H47" s="103">
        <f>'7 сад'!K69</f>
        <v>1952.43</v>
      </c>
      <c r="I47" s="103"/>
      <c r="J47" s="117">
        <f>'7 сад'!B69</f>
        <v>63.552000000000014</v>
      </c>
      <c r="K47" s="103"/>
      <c r="L47" s="94"/>
      <c r="M47" s="95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ht="18">
      <c r="A48" s="15">
        <v>8</v>
      </c>
      <c r="B48" s="94">
        <v>66.4</v>
      </c>
      <c r="C48" s="95"/>
      <c r="D48" s="103">
        <v>79.195</v>
      </c>
      <c r="E48" s="103"/>
      <c r="F48" s="103">
        <v>252.78</v>
      </c>
      <c r="G48" s="103"/>
      <c r="H48" s="103">
        <f>'8 сад'!K74</f>
        <v>1730.69</v>
      </c>
      <c r="I48" s="103"/>
      <c r="J48" s="117">
        <f>'8 сад'!B74</f>
        <v>79.003</v>
      </c>
      <c r="K48" s="103"/>
      <c r="L48" s="94"/>
      <c r="M48" s="95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ht="18">
      <c r="A49" s="15">
        <v>9</v>
      </c>
      <c r="B49" s="94">
        <v>60.165</v>
      </c>
      <c r="C49" s="95"/>
      <c r="D49" s="103">
        <v>53.935</v>
      </c>
      <c r="E49" s="103"/>
      <c r="F49" s="103">
        <v>254.171</v>
      </c>
      <c r="G49" s="103"/>
      <c r="H49" s="103">
        <f>'9 сад'!K68</f>
        <v>1689.3000000000002</v>
      </c>
      <c r="I49" s="103"/>
      <c r="J49" s="117">
        <f>'9 сад'!B68</f>
        <v>87.168</v>
      </c>
      <c r="K49" s="103"/>
      <c r="L49" s="94"/>
      <c r="M49" s="95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ht="18">
      <c r="A50" s="15">
        <v>10</v>
      </c>
      <c r="B50" s="94">
        <v>50.13</v>
      </c>
      <c r="C50" s="95"/>
      <c r="D50" s="103">
        <v>57.035</v>
      </c>
      <c r="E50" s="103"/>
      <c r="F50" s="103">
        <v>266.56</v>
      </c>
      <c r="G50" s="103"/>
      <c r="H50" s="103">
        <f>'10 сад'!K68</f>
        <v>1808.45</v>
      </c>
      <c r="I50" s="103"/>
      <c r="J50" s="117">
        <f>'10 сад'!B68</f>
        <v>67.2404</v>
      </c>
      <c r="K50" s="103"/>
      <c r="L50" s="94"/>
      <c r="M50" s="95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17.25" customHeight="1">
      <c r="A51" s="16" t="s">
        <v>75</v>
      </c>
      <c r="B51" s="100">
        <f>SUM(B41:B50)</f>
        <v>561.524</v>
      </c>
      <c r="C51" s="101"/>
      <c r="D51" s="104">
        <f>SUM(D41:D50)</f>
        <v>606.9549999999999</v>
      </c>
      <c r="E51" s="104"/>
      <c r="F51" s="104">
        <f>SUM(F41:F50)</f>
        <v>2603.233</v>
      </c>
      <c r="G51" s="104"/>
      <c r="H51" s="104">
        <f>SUM(H41:H50)</f>
        <v>17895.378</v>
      </c>
      <c r="I51" s="104"/>
      <c r="J51" s="126">
        <f>J41+J42+J43+J44+J45+J46+J47+J48+J49+J50</f>
        <v>802.8632</v>
      </c>
      <c r="K51" s="104"/>
      <c r="L51" s="124">
        <f>J51/10</f>
        <v>80.28632</v>
      </c>
      <c r="M51" s="1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ht="30.75" customHeight="1">
      <c r="A52" s="16" t="s">
        <v>287</v>
      </c>
      <c r="B52" s="100">
        <v>56.15</v>
      </c>
      <c r="C52" s="101"/>
      <c r="D52" s="104">
        <v>60.6</v>
      </c>
      <c r="E52" s="104"/>
      <c r="F52" s="104">
        <v>260.3</v>
      </c>
      <c r="G52" s="104"/>
      <c r="H52" s="104" t="s">
        <v>277</v>
      </c>
      <c r="I52" s="104"/>
      <c r="J52" s="127">
        <f>AE38+AC38+AA38+Y38+W38+U38+S38+Q38+O38+M38+K38+I38+G38+E38+E18+G18+I18+K18+M18+O18+Q18+S18+U18+W18+Y18+AA18+AC18+C38+C18</f>
        <v>25.72991994273833</v>
      </c>
      <c r="K52" s="104"/>
      <c r="L52" s="128">
        <f>J52/29</f>
        <v>0.8872386187151149</v>
      </c>
      <c r="M52" s="101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3071" ht="12.75">
      <c r="P3071" t="s">
        <v>105</v>
      </c>
    </row>
  </sheetData>
  <sheetProtection/>
  <mergeCells count="589">
    <mergeCell ref="H49:I49"/>
    <mergeCell ref="L36:M36"/>
    <mergeCell ref="L30:M30"/>
    <mergeCell ref="L29:M29"/>
    <mergeCell ref="L37:M37"/>
    <mergeCell ref="L46:M46"/>
    <mergeCell ref="H45:I45"/>
    <mergeCell ref="H46:I46"/>
    <mergeCell ref="J39:K39"/>
    <mergeCell ref="J37:K37"/>
    <mergeCell ref="J49:K49"/>
    <mergeCell ref="B47:C47"/>
    <mergeCell ref="D47:E47"/>
    <mergeCell ref="F47:G47"/>
    <mergeCell ref="H47:I47"/>
    <mergeCell ref="J47:K47"/>
    <mergeCell ref="J48:K48"/>
    <mergeCell ref="J40:K40"/>
    <mergeCell ref="D49:E49"/>
    <mergeCell ref="F49:G49"/>
    <mergeCell ref="B42:C42"/>
    <mergeCell ref="V52:W52"/>
    <mergeCell ref="X52:Y52"/>
    <mergeCell ref="V51:W51"/>
    <mergeCell ref="F52:G52"/>
    <mergeCell ref="H52:I52"/>
    <mergeCell ref="L52:M52"/>
    <mergeCell ref="F48:G48"/>
    <mergeCell ref="J52:K52"/>
    <mergeCell ref="H48:I48"/>
    <mergeCell ref="D42:E42"/>
    <mergeCell ref="F42:G42"/>
    <mergeCell ref="D43:E43"/>
    <mergeCell ref="F43:G43"/>
    <mergeCell ref="H42:I42"/>
    <mergeCell ref="J42:K42"/>
    <mergeCell ref="H44:I44"/>
    <mergeCell ref="J44:K44"/>
    <mergeCell ref="B46:C46"/>
    <mergeCell ref="D46:E46"/>
    <mergeCell ref="F46:G46"/>
    <mergeCell ref="B43:C43"/>
    <mergeCell ref="D45:E45"/>
    <mergeCell ref="F45:G45"/>
    <mergeCell ref="B44:C44"/>
    <mergeCell ref="D44:E44"/>
    <mergeCell ref="F44:G44"/>
    <mergeCell ref="N43:O43"/>
    <mergeCell ref="N42:O42"/>
    <mergeCell ref="N39:O39"/>
    <mergeCell ref="L40:M40"/>
    <mergeCell ref="L39:M39"/>
    <mergeCell ref="L42:M42"/>
    <mergeCell ref="H43:I43"/>
    <mergeCell ref="AD50:AE50"/>
    <mergeCell ref="D51:E51"/>
    <mergeCell ref="F51:G51"/>
    <mergeCell ref="H51:I51"/>
    <mergeCell ref="J51:K51"/>
    <mergeCell ref="Z50:AA50"/>
    <mergeCell ref="R50:S50"/>
    <mergeCell ref="F50:G50"/>
    <mergeCell ref="H50:I50"/>
    <mergeCell ref="AB49:AC49"/>
    <mergeCell ref="L51:M51"/>
    <mergeCell ref="N52:O52"/>
    <mergeCell ref="AB50:AC50"/>
    <mergeCell ref="T51:U51"/>
    <mergeCell ref="T49:U49"/>
    <mergeCell ref="N49:O49"/>
    <mergeCell ref="P49:Q49"/>
    <mergeCell ref="R49:S49"/>
    <mergeCell ref="N51:O51"/>
    <mergeCell ref="X51:Y51"/>
    <mergeCell ref="T48:U48"/>
    <mergeCell ref="N48:O48"/>
    <mergeCell ref="P48:Q48"/>
    <mergeCell ref="R48:S48"/>
    <mergeCell ref="X48:Y48"/>
    <mergeCell ref="X49:Y49"/>
    <mergeCell ref="AD51:AE51"/>
    <mergeCell ref="P51:Q51"/>
    <mergeCell ref="R51:S51"/>
    <mergeCell ref="AB52:AC52"/>
    <mergeCell ref="Z51:AA51"/>
    <mergeCell ref="AD52:AE52"/>
    <mergeCell ref="P52:Q52"/>
    <mergeCell ref="R52:S52"/>
    <mergeCell ref="Z52:AA52"/>
    <mergeCell ref="AB51:AC51"/>
    <mergeCell ref="D52:E52"/>
    <mergeCell ref="T50:U50"/>
    <mergeCell ref="V50:W50"/>
    <mergeCell ref="X50:Y50"/>
    <mergeCell ref="J50:K50"/>
    <mergeCell ref="T52:U52"/>
    <mergeCell ref="P50:Q50"/>
    <mergeCell ref="N50:O50"/>
    <mergeCell ref="D50:E50"/>
    <mergeCell ref="L50:M50"/>
    <mergeCell ref="N46:O46"/>
    <mergeCell ref="P47:Q47"/>
    <mergeCell ref="L49:M49"/>
    <mergeCell ref="D48:E48"/>
    <mergeCell ref="AD49:AE49"/>
    <mergeCell ref="Z49:AA49"/>
    <mergeCell ref="Z48:AA48"/>
    <mergeCell ref="V49:W49"/>
    <mergeCell ref="AB48:AC48"/>
    <mergeCell ref="V48:W48"/>
    <mergeCell ref="J46:K46"/>
    <mergeCell ref="P44:Q44"/>
    <mergeCell ref="AD48:AE48"/>
    <mergeCell ref="P45:Q45"/>
    <mergeCell ref="B48:C48"/>
    <mergeCell ref="L47:M47"/>
    <mergeCell ref="T45:U45"/>
    <mergeCell ref="L48:M48"/>
    <mergeCell ref="L45:M45"/>
    <mergeCell ref="N47:O47"/>
    <mergeCell ref="P46:Q46"/>
    <mergeCell ref="AD47:AE47"/>
    <mergeCell ref="T47:U47"/>
    <mergeCell ref="R47:S47"/>
    <mergeCell ref="Z47:AA47"/>
    <mergeCell ref="AD45:AE45"/>
    <mergeCell ref="V47:W47"/>
    <mergeCell ref="AD46:AE46"/>
    <mergeCell ref="X46:Y46"/>
    <mergeCell ref="X47:Y47"/>
    <mergeCell ref="X45:Y45"/>
    <mergeCell ref="AD43:AE43"/>
    <mergeCell ref="Z45:AA45"/>
    <mergeCell ref="Z46:AA46"/>
    <mergeCell ref="AB47:AC47"/>
    <mergeCell ref="AB45:AC45"/>
    <mergeCell ref="AD44:AE44"/>
    <mergeCell ref="X44:Y44"/>
    <mergeCell ref="AB44:AC44"/>
    <mergeCell ref="L44:M44"/>
    <mergeCell ref="R45:S45"/>
    <mergeCell ref="V45:W45"/>
    <mergeCell ref="J45:K45"/>
    <mergeCell ref="R44:S44"/>
    <mergeCell ref="T44:U44"/>
    <mergeCell ref="N45:O45"/>
    <mergeCell ref="N44:O44"/>
    <mergeCell ref="R46:S46"/>
    <mergeCell ref="T46:U46"/>
    <mergeCell ref="AB42:AC42"/>
    <mergeCell ref="R42:S42"/>
    <mergeCell ref="AB43:AC43"/>
    <mergeCell ref="AB46:AC46"/>
    <mergeCell ref="Z43:AA43"/>
    <mergeCell ref="X43:Y43"/>
    <mergeCell ref="V46:W46"/>
    <mergeCell ref="V44:W44"/>
    <mergeCell ref="J43:K43"/>
    <mergeCell ref="L43:M43"/>
    <mergeCell ref="Z44:AA44"/>
    <mergeCell ref="T42:U42"/>
    <mergeCell ref="P42:Q42"/>
    <mergeCell ref="P43:Q43"/>
    <mergeCell ref="R43:S43"/>
    <mergeCell ref="V43:W43"/>
    <mergeCell ref="T43:U43"/>
    <mergeCell ref="Z42:AA42"/>
    <mergeCell ref="J41:K41"/>
    <mergeCell ref="L41:M41"/>
    <mergeCell ref="P41:Q41"/>
    <mergeCell ref="R41:S41"/>
    <mergeCell ref="AD42:AE42"/>
    <mergeCell ref="V42:W42"/>
    <mergeCell ref="X42:Y42"/>
    <mergeCell ref="Z41:AA41"/>
    <mergeCell ref="V41:W41"/>
    <mergeCell ref="X41:Y41"/>
    <mergeCell ref="B40:C40"/>
    <mergeCell ref="D40:E40"/>
    <mergeCell ref="F40:G40"/>
    <mergeCell ref="T41:U41"/>
    <mergeCell ref="B41:C41"/>
    <mergeCell ref="D41:E41"/>
    <mergeCell ref="F41:G41"/>
    <mergeCell ref="H41:I41"/>
    <mergeCell ref="H40:I40"/>
    <mergeCell ref="T40:U40"/>
    <mergeCell ref="AD40:AE40"/>
    <mergeCell ref="AD41:AE41"/>
    <mergeCell ref="N41:O41"/>
    <mergeCell ref="N40:O40"/>
    <mergeCell ref="P40:Q40"/>
    <mergeCell ref="R40:S40"/>
    <mergeCell ref="Z40:AA40"/>
    <mergeCell ref="AB40:AC40"/>
    <mergeCell ref="AB41:AC41"/>
    <mergeCell ref="V40:W40"/>
    <mergeCell ref="X40:Y40"/>
    <mergeCell ref="R6:S6"/>
    <mergeCell ref="T6:U6"/>
    <mergeCell ref="V28:W28"/>
    <mergeCell ref="T27:U27"/>
    <mergeCell ref="T28:U28"/>
    <mergeCell ref="T19:U19"/>
    <mergeCell ref="T17:U17"/>
    <mergeCell ref="R17:S17"/>
    <mergeCell ref="R19:S19"/>
    <mergeCell ref="K23:U23"/>
    <mergeCell ref="N34:O34"/>
    <mergeCell ref="N27:O27"/>
    <mergeCell ref="N30:O30"/>
    <mergeCell ref="N37:O37"/>
    <mergeCell ref="N28:O28"/>
    <mergeCell ref="N36:O36"/>
    <mergeCell ref="N33:O33"/>
    <mergeCell ref="L28:M28"/>
    <mergeCell ref="J32:K32"/>
    <mergeCell ref="F6:G6"/>
    <mergeCell ref="J28:K28"/>
    <mergeCell ref="J17:K17"/>
    <mergeCell ref="J19:K19"/>
    <mergeCell ref="P28:Q28"/>
    <mergeCell ref="N17:O17"/>
    <mergeCell ref="L17:M17"/>
    <mergeCell ref="L19:M19"/>
    <mergeCell ref="L26:M26"/>
    <mergeCell ref="J27:K27"/>
    <mergeCell ref="T8:U8"/>
    <mergeCell ref="P17:Q17"/>
    <mergeCell ref="H26:I26"/>
    <mergeCell ref="B2:AD2"/>
    <mergeCell ref="V6:W6"/>
    <mergeCell ref="X6:Y6"/>
    <mergeCell ref="Z6:AA6"/>
    <mergeCell ref="AB6:AC6"/>
    <mergeCell ref="D6:E6"/>
    <mergeCell ref="J6:K6"/>
    <mergeCell ref="F11:G11"/>
    <mergeCell ref="P6:Q6"/>
    <mergeCell ref="AD6:AE6"/>
    <mergeCell ref="F7:G7"/>
    <mergeCell ref="L6:M6"/>
    <mergeCell ref="T7:U7"/>
    <mergeCell ref="F9:G9"/>
    <mergeCell ref="N8:O8"/>
    <mergeCell ref="N9:O9"/>
    <mergeCell ref="R9:S9"/>
    <mergeCell ref="D11:E11"/>
    <mergeCell ref="D13:E13"/>
    <mergeCell ref="D12:E12"/>
    <mergeCell ref="D16:E16"/>
    <mergeCell ref="D14:E14"/>
    <mergeCell ref="D15:E15"/>
    <mergeCell ref="N10:O10"/>
    <mergeCell ref="H6:I6"/>
    <mergeCell ref="N6:O6"/>
    <mergeCell ref="L8:M8"/>
    <mergeCell ref="L9:M9"/>
    <mergeCell ref="J7:K7"/>
    <mergeCell ref="N7:O7"/>
    <mergeCell ref="H8:I8"/>
    <mergeCell ref="T29:U29"/>
    <mergeCell ref="L13:M13"/>
    <mergeCell ref="J14:K14"/>
    <mergeCell ref="N11:O11"/>
    <mergeCell ref="N12:O12"/>
    <mergeCell ref="L10:M10"/>
    <mergeCell ref="J11:K11"/>
    <mergeCell ref="P26:Q26"/>
    <mergeCell ref="N26:O26"/>
    <mergeCell ref="N19:O19"/>
    <mergeCell ref="P19:Q19"/>
    <mergeCell ref="N16:O16"/>
    <mergeCell ref="P15:Q15"/>
    <mergeCell ref="P16:Q16"/>
    <mergeCell ref="N14:O14"/>
    <mergeCell ref="X29:Y29"/>
    <mergeCell ref="N29:O29"/>
    <mergeCell ref="P29:Q29"/>
    <mergeCell ref="R29:S29"/>
    <mergeCell ref="V29:W29"/>
    <mergeCell ref="K3:U3"/>
    <mergeCell ref="J15:K15"/>
    <mergeCell ref="J9:K9"/>
    <mergeCell ref="J13:K13"/>
    <mergeCell ref="L11:M11"/>
    <mergeCell ref="J10:K10"/>
    <mergeCell ref="N13:O13"/>
    <mergeCell ref="P13:Q13"/>
    <mergeCell ref="R7:S7"/>
    <mergeCell ref="R8:S8"/>
    <mergeCell ref="Z28:AA28"/>
    <mergeCell ref="AD28:AE28"/>
    <mergeCell ref="Z29:AA29"/>
    <mergeCell ref="Z31:AA31"/>
    <mergeCell ref="Z30:AA30"/>
    <mergeCell ref="V27:W27"/>
    <mergeCell ref="AD27:AE27"/>
    <mergeCell ref="AD31:AE31"/>
    <mergeCell ref="AB29:AC29"/>
    <mergeCell ref="AD29:AE29"/>
    <mergeCell ref="AD26:AE26"/>
    <mergeCell ref="Z27:AA27"/>
    <mergeCell ref="AB27:AC27"/>
    <mergeCell ref="Z26:AA26"/>
    <mergeCell ref="AB26:AC26"/>
    <mergeCell ref="AD32:AE32"/>
    <mergeCell ref="AB31:AC31"/>
    <mergeCell ref="AB30:AC30"/>
    <mergeCell ref="AB28:AC28"/>
    <mergeCell ref="AD30:AE30"/>
    <mergeCell ref="V39:W39"/>
    <mergeCell ref="AD34:AE34"/>
    <mergeCell ref="AD35:AE35"/>
    <mergeCell ref="X36:Y36"/>
    <mergeCell ref="Z37:AA37"/>
    <mergeCell ref="AB39:AC39"/>
    <mergeCell ref="AD37:AE37"/>
    <mergeCell ref="AB37:AC37"/>
    <mergeCell ref="V34:W34"/>
    <mergeCell ref="AD39:AE39"/>
    <mergeCell ref="AD33:AE33"/>
    <mergeCell ref="AB36:AC36"/>
    <mergeCell ref="AD36:AE36"/>
    <mergeCell ref="Z32:AA32"/>
    <mergeCell ref="Z33:AA33"/>
    <mergeCell ref="Z34:AA34"/>
    <mergeCell ref="AB32:AC32"/>
    <mergeCell ref="AB35:AC35"/>
    <mergeCell ref="AB34:AC34"/>
    <mergeCell ref="AB33:AC33"/>
    <mergeCell ref="X33:Y33"/>
    <mergeCell ref="V37:W37"/>
    <mergeCell ref="V36:W36"/>
    <mergeCell ref="X34:Y34"/>
    <mergeCell ref="V33:W33"/>
    <mergeCell ref="V35:W35"/>
    <mergeCell ref="Z39:AA39"/>
    <mergeCell ref="X37:Y37"/>
    <mergeCell ref="X39:Y39"/>
    <mergeCell ref="Z35:AA35"/>
    <mergeCell ref="X35:Y35"/>
    <mergeCell ref="Z36:AA36"/>
    <mergeCell ref="T30:U30"/>
    <mergeCell ref="V31:W31"/>
    <mergeCell ref="X32:Y32"/>
    <mergeCell ref="V32:W32"/>
    <mergeCell ref="V30:W30"/>
    <mergeCell ref="T31:U31"/>
    <mergeCell ref="T32:U32"/>
    <mergeCell ref="X30:Y30"/>
    <mergeCell ref="X31:Y31"/>
    <mergeCell ref="T33:U33"/>
    <mergeCell ref="T34:U34"/>
    <mergeCell ref="R31:S31"/>
    <mergeCell ref="R33:S33"/>
    <mergeCell ref="P33:Q33"/>
    <mergeCell ref="P34:Q34"/>
    <mergeCell ref="R32:S32"/>
    <mergeCell ref="R36:S36"/>
    <mergeCell ref="P35:Q35"/>
    <mergeCell ref="R34:S34"/>
    <mergeCell ref="R35:S35"/>
    <mergeCell ref="R37:S37"/>
    <mergeCell ref="P31:Q31"/>
    <mergeCell ref="P32:Q32"/>
    <mergeCell ref="L31:M31"/>
    <mergeCell ref="J31:K31"/>
    <mergeCell ref="P39:Q39"/>
    <mergeCell ref="T37:U37"/>
    <mergeCell ref="T35:U35"/>
    <mergeCell ref="P37:Q37"/>
    <mergeCell ref="R39:S39"/>
    <mergeCell ref="T39:U39"/>
    <mergeCell ref="P36:Q36"/>
    <mergeCell ref="T36:U36"/>
    <mergeCell ref="J30:K30"/>
    <mergeCell ref="J29:K29"/>
    <mergeCell ref="H35:I35"/>
    <mergeCell ref="N31:O31"/>
    <mergeCell ref="N32:O32"/>
    <mergeCell ref="N35:O35"/>
    <mergeCell ref="L35:M35"/>
    <mergeCell ref="L34:M34"/>
    <mergeCell ref="L33:M33"/>
    <mergeCell ref="L32:M32"/>
    <mergeCell ref="F36:G36"/>
    <mergeCell ref="J33:K33"/>
    <mergeCell ref="J35:K35"/>
    <mergeCell ref="J36:K36"/>
    <mergeCell ref="J34:K34"/>
    <mergeCell ref="H34:I34"/>
    <mergeCell ref="H36:I36"/>
    <mergeCell ref="B34:C34"/>
    <mergeCell ref="D34:E34"/>
    <mergeCell ref="F32:G32"/>
    <mergeCell ref="F34:G34"/>
    <mergeCell ref="F33:G33"/>
    <mergeCell ref="D32:E32"/>
    <mergeCell ref="D33:E33"/>
    <mergeCell ref="B29:C29"/>
    <mergeCell ref="F39:G39"/>
    <mergeCell ref="F35:G35"/>
    <mergeCell ref="D37:E37"/>
    <mergeCell ref="D39:E39"/>
    <mergeCell ref="F37:G37"/>
    <mergeCell ref="D36:E36"/>
    <mergeCell ref="B36:C36"/>
    <mergeCell ref="B37:C37"/>
    <mergeCell ref="D35:E35"/>
    <mergeCell ref="R30:S30"/>
    <mergeCell ref="P30:Q30"/>
    <mergeCell ref="H15:I15"/>
    <mergeCell ref="B28:C28"/>
    <mergeCell ref="B22:AD22"/>
    <mergeCell ref="B26:C26"/>
    <mergeCell ref="L27:M27"/>
    <mergeCell ref="D28:E28"/>
    <mergeCell ref="B30:C30"/>
    <mergeCell ref="J16:K16"/>
    <mergeCell ref="J26:K26"/>
    <mergeCell ref="F28:G28"/>
    <mergeCell ref="F26:G26"/>
    <mergeCell ref="H17:I17"/>
    <mergeCell ref="H39:I39"/>
    <mergeCell ref="F19:G19"/>
    <mergeCell ref="H37:I37"/>
    <mergeCell ref="H19:I19"/>
    <mergeCell ref="H27:I27"/>
    <mergeCell ref="H33:I33"/>
    <mergeCell ref="X27:Y27"/>
    <mergeCell ref="V26:W26"/>
    <mergeCell ref="X28:Y28"/>
    <mergeCell ref="X26:Y26"/>
    <mergeCell ref="R28:S28"/>
    <mergeCell ref="P27:Q27"/>
    <mergeCell ref="T26:U26"/>
    <mergeCell ref="R27:S27"/>
    <mergeCell ref="R26:S26"/>
    <mergeCell ref="D27:E27"/>
    <mergeCell ref="D31:E31"/>
    <mergeCell ref="D30:E30"/>
    <mergeCell ref="D29:E29"/>
    <mergeCell ref="F27:G27"/>
    <mergeCell ref="H16:I16"/>
    <mergeCell ref="D19:E19"/>
    <mergeCell ref="F17:G17"/>
    <mergeCell ref="D17:E17"/>
    <mergeCell ref="F15:G15"/>
    <mergeCell ref="F14:G14"/>
    <mergeCell ref="F16:G16"/>
    <mergeCell ref="F12:G12"/>
    <mergeCell ref="F31:G31"/>
    <mergeCell ref="H30:I30"/>
    <mergeCell ref="H32:I32"/>
    <mergeCell ref="D26:E26"/>
    <mergeCell ref="H31:I31"/>
    <mergeCell ref="F30:G30"/>
    <mergeCell ref="H29:I29"/>
    <mergeCell ref="F13:G13"/>
    <mergeCell ref="H13:I13"/>
    <mergeCell ref="H28:I28"/>
    <mergeCell ref="F29:G29"/>
    <mergeCell ref="H14:I14"/>
    <mergeCell ref="H11:I11"/>
    <mergeCell ref="D7:E7"/>
    <mergeCell ref="D8:E8"/>
    <mergeCell ref="H9:I9"/>
    <mergeCell ref="H10:I10"/>
    <mergeCell ref="H7:I7"/>
    <mergeCell ref="D9:E9"/>
    <mergeCell ref="D10:E10"/>
    <mergeCell ref="F10:G10"/>
    <mergeCell ref="F8:G8"/>
    <mergeCell ref="L16:M16"/>
    <mergeCell ref="N15:O15"/>
    <mergeCell ref="H12:I12"/>
    <mergeCell ref="P7:Q7"/>
    <mergeCell ref="P8:Q8"/>
    <mergeCell ref="P9:Q9"/>
    <mergeCell ref="P10:Q10"/>
    <mergeCell ref="L7:M7"/>
    <mergeCell ref="J12:K12"/>
    <mergeCell ref="J8:K8"/>
    <mergeCell ref="P11:Q11"/>
    <mergeCell ref="P12:Q12"/>
    <mergeCell ref="R12:S12"/>
    <mergeCell ref="L12:M12"/>
    <mergeCell ref="L15:M15"/>
    <mergeCell ref="L14:M14"/>
    <mergeCell ref="P14:Q14"/>
    <mergeCell ref="T14:U14"/>
    <mergeCell ref="V14:W14"/>
    <mergeCell ref="V13:W13"/>
    <mergeCell ref="T15:U15"/>
    <mergeCell ref="T16:U16"/>
    <mergeCell ref="R11:S11"/>
    <mergeCell ref="R10:S10"/>
    <mergeCell ref="R16:S16"/>
    <mergeCell ref="R13:S13"/>
    <mergeCell ref="R14:S14"/>
    <mergeCell ref="AB17:AC17"/>
    <mergeCell ref="V16:W16"/>
    <mergeCell ref="Z17:AA17"/>
    <mergeCell ref="X13:Y13"/>
    <mergeCell ref="X14:Y14"/>
    <mergeCell ref="Z16:AA16"/>
    <mergeCell ref="X16:Y16"/>
    <mergeCell ref="V11:W11"/>
    <mergeCell ref="V12:W12"/>
    <mergeCell ref="R15:S15"/>
    <mergeCell ref="X15:Y15"/>
    <mergeCell ref="Z12:AA12"/>
    <mergeCell ref="Z15:AA15"/>
    <mergeCell ref="X12:Y12"/>
    <mergeCell ref="V15:W15"/>
    <mergeCell ref="T13:U13"/>
    <mergeCell ref="AD19:AE19"/>
    <mergeCell ref="V17:W17"/>
    <mergeCell ref="AD17:AE17"/>
    <mergeCell ref="X19:Y19"/>
    <mergeCell ref="Z19:AA19"/>
    <mergeCell ref="X17:Y17"/>
    <mergeCell ref="AB19:AC19"/>
    <mergeCell ref="V19:W19"/>
    <mergeCell ref="T9:U9"/>
    <mergeCell ref="T10:U10"/>
    <mergeCell ref="T11:U11"/>
    <mergeCell ref="T12:U12"/>
    <mergeCell ref="AD10:AE10"/>
    <mergeCell ref="Z11:AA11"/>
    <mergeCell ref="V9:W9"/>
    <mergeCell ref="V10:W10"/>
    <mergeCell ref="X9:Y9"/>
    <mergeCell ref="AD15:AE15"/>
    <mergeCell ref="AB10:AC10"/>
    <mergeCell ref="Z13:AA13"/>
    <mergeCell ref="Z14:AA14"/>
    <mergeCell ref="AB14:AC14"/>
    <mergeCell ref="AB15:AC15"/>
    <mergeCell ref="Z10:AA10"/>
    <mergeCell ref="AD11:AE11"/>
    <mergeCell ref="AD12:AE12"/>
    <mergeCell ref="AD14:AE14"/>
    <mergeCell ref="V7:W7"/>
    <mergeCell ref="V8:W8"/>
    <mergeCell ref="AB7:AC7"/>
    <mergeCell ref="AB8:AC8"/>
    <mergeCell ref="Z7:AA7"/>
    <mergeCell ref="Z8:AA8"/>
    <mergeCell ref="AB13:AC13"/>
    <mergeCell ref="X7:Y7"/>
    <mergeCell ref="X8:Y8"/>
    <mergeCell ref="X11:Y11"/>
    <mergeCell ref="AB9:AC9"/>
    <mergeCell ref="AD13:AE13"/>
    <mergeCell ref="AD9:AE9"/>
    <mergeCell ref="Z9:AA9"/>
    <mergeCell ref="X10:Y10"/>
    <mergeCell ref="B52:C52"/>
    <mergeCell ref="B51:C51"/>
    <mergeCell ref="B50:C50"/>
    <mergeCell ref="B49:C49"/>
    <mergeCell ref="AD7:AE7"/>
    <mergeCell ref="AD8:AE8"/>
    <mergeCell ref="AD16:AE16"/>
    <mergeCell ref="AB11:AC11"/>
    <mergeCell ref="AB12:AC12"/>
    <mergeCell ref="AB16:AC16"/>
    <mergeCell ref="B8:C8"/>
    <mergeCell ref="B45:C45"/>
    <mergeCell ref="B27:C27"/>
    <mergeCell ref="B19:C19"/>
    <mergeCell ref="B17:C17"/>
    <mergeCell ref="B31:C31"/>
    <mergeCell ref="B33:C33"/>
    <mergeCell ref="B32:C32"/>
    <mergeCell ref="B39:C39"/>
    <mergeCell ref="B35:C35"/>
    <mergeCell ref="B7:C7"/>
    <mergeCell ref="B6:C6"/>
    <mergeCell ref="B16:C16"/>
    <mergeCell ref="B15:C15"/>
    <mergeCell ref="B14:C14"/>
    <mergeCell ref="B13:C13"/>
    <mergeCell ref="B12:C12"/>
    <mergeCell ref="B11:C11"/>
    <mergeCell ref="B10:C10"/>
    <mergeCell ref="B9:C9"/>
  </mergeCells>
  <printOptions horizontalCentered="1" verticalCentered="1"/>
  <pageMargins left="0.1968503937007874" right="0.1968503937007874" top="0.984251968503937" bottom="0.984251968503937" header="0" footer="0"/>
  <pageSetup fitToHeight="0" fitToWidth="1" horizontalDpi="600" verticalDpi="600" orientation="landscape" paperSize="9" scale="51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80"/>
  <sheetViews>
    <sheetView zoomScaleSheetLayoutView="75" workbookViewId="0" topLeftCell="B1">
      <selection activeCell="E26" sqref="E26"/>
    </sheetView>
  </sheetViews>
  <sheetFormatPr defaultColWidth="9.140625" defaultRowHeight="12.75"/>
  <cols>
    <col min="1" max="1" width="4.00390625" style="3" hidden="1" customWidth="1"/>
    <col min="2" max="2" width="8.140625" style="3" customWidth="1"/>
    <col min="3" max="3" width="10.57421875" style="3" customWidth="1"/>
    <col min="4" max="4" width="9.140625" style="4" customWidth="1"/>
    <col min="5" max="5" width="25.28125" style="3" customWidth="1"/>
    <col min="6" max="6" width="8.57421875" style="3" customWidth="1"/>
    <col min="7" max="7" width="10.00390625" style="3" bestFit="1" customWidth="1"/>
    <col min="8" max="8" width="7.57421875" style="3" customWidth="1"/>
    <col min="9" max="9" width="9.28125" style="3" bestFit="1" customWidth="1"/>
    <col min="10" max="10" width="9.57421875" style="3" bestFit="1" customWidth="1"/>
    <col min="11" max="11" width="11.421875" style="3" customWidth="1"/>
    <col min="12" max="12" width="12.421875" style="3" customWidth="1"/>
    <col min="13" max="13" width="10.28125" style="3" customWidth="1"/>
    <col min="14" max="14" width="11.28125" style="3" customWidth="1"/>
    <col min="15" max="15" width="8.57421875" style="3" bestFit="1" customWidth="1"/>
    <col min="16" max="17" width="8.140625" style="3" bestFit="1" customWidth="1"/>
    <col min="18" max="16384" width="9.140625" style="3" customWidth="1"/>
  </cols>
  <sheetData>
    <row r="1" spans="4:17" ht="12.75">
      <c r="D1" s="39"/>
      <c r="E1" s="85" t="s">
        <v>83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2.75">
      <c r="B2" s="55" t="s">
        <v>278</v>
      </c>
      <c r="C2" s="55"/>
      <c r="D2" s="83" t="s">
        <v>88</v>
      </c>
      <c r="E2" s="87" t="s">
        <v>0</v>
      </c>
      <c r="F2" s="88" t="s">
        <v>1</v>
      </c>
      <c r="G2" s="88" t="s">
        <v>23</v>
      </c>
      <c r="H2" s="88" t="s">
        <v>24</v>
      </c>
      <c r="I2" s="88" t="s">
        <v>2</v>
      </c>
      <c r="J2" s="88"/>
      <c r="K2" s="88"/>
      <c r="L2" s="88"/>
      <c r="M2" s="88" t="s">
        <v>3</v>
      </c>
      <c r="N2" s="88"/>
      <c r="O2" s="88" t="s">
        <v>4</v>
      </c>
      <c r="P2" s="88"/>
      <c r="Q2" s="88"/>
    </row>
    <row r="3" spans="2:17" ht="38.25">
      <c r="B3" s="53" t="s">
        <v>282</v>
      </c>
      <c r="C3" s="53" t="s">
        <v>283</v>
      </c>
      <c r="D3" s="84"/>
      <c r="E3" s="87"/>
      <c r="F3" s="88"/>
      <c r="G3" s="88"/>
      <c r="H3" s="88"/>
      <c r="I3" s="27" t="s">
        <v>76</v>
      </c>
      <c r="J3" s="27" t="s">
        <v>77</v>
      </c>
      <c r="K3" s="27" t="s">
        <v>78</v>
      </c>
      <c r="L3" s="27" t="s">
        <v>5</v>
      </c>
      <c r="M3" s="27" t="s">
        <v>6</v>
      </c>
      <c r="N3" s="27" t="s">
        <v>7</v>
      </c>
      <c r="O3" s="27" t="s">
        <v>95</v>
      </c>
      <c r="P3" s="27" t="s">
        <v>96</v>
      </c>
      <c r="Q3" s="27" t="s">
        <v>8</v>
      </c>
    </row>
    <row r="4" spans="2:17" ht="12.75">
      <c r="B4" s="34"/>
      <c r="C4" s="34"/>
      <c r="D4" s="50"/>
      <c r="E4" s="80" t="s">
        <v>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ht="23.25" customHeight="1">
      <c r="B5" s="34"/>
      <c r="C5" s="34"/>
      <c r="D5" s="79" t="s">
        <v>253</v>
      </c>
      <c r="E5" s="21" t="s">
        <v>254</v>
      </c>
      <c r="F5" s="9">
        <v>120</v>
      </c>
      <c r="G5" s="5"/>
      <c r="H5" s="5"/>
      <c r="I5" s="5">
        <v>5.76</v>
      </c>
      <c r="J5" s="5">
        <v>9.9</v>
      </c>
      <c r="K5" s="5">
        <v>26.3</v>
      </c>
      <c r="L5" s="5">
        <v>214.7</v>
      </c>
      <c r="M5" s="5">
        <v>69.4</v>
      </c>
      <c r="N5" s="5">
        <v>0.93</v>
      </c>
      <c r="O5" s="5">
        <v>0.04</v>
      </c>
      <c r="P5" s="5">
        <v>0.08</v>
      </c>
      <c r="Q5" s="5">
        <v>0.52</v>
      </c>
    </row>
    <row r="6" spans="2:17" ht="12.75" hidden="1">
      <c r="B6" s="34"/>
      <c r="C6" s="34"/>
      <c r="D6" s="79"/>
      <c r="E6" s="36" t="s">
        <v>50</v>
      </c>
      <c r="F6" s="9"/>
      <c r="G6" s="5">
        <v>40</v>
      </c>
      <c r="H6" s="5">
        <v>40</v>
      </c>
      <c r="I6" s="5"/>
      <c r="J6" s="5"/>
      <c r="K6" s="5"/>
      <c r="L6" s="5"/>
      <c r="M6" s="5"/>
      <c r="N6" s="5"/>
      <c r="O6" s="5"/>
      <c r="P6" s="5"/>
      <c r="Q6" s="5"/>
    </row>
    <row r="7" spans="2:17" ht="15.75" customHeight="1">
      <c r="B7" s="34">
        <v>39</v>
      </c>
      <c r="C7" s="34">
        <f>B7*G7/1000</f>
        <v>0.195</v>
      </c>
      <c r="D7" s="58"/>
      <c r="E7" s="36" t="s">
        <v>40</v>
      </c>
      <c r="F7" s="9"/>
      <c r="G7" s="5">
        <v>5</v>
      </c>
      <c r="H7" s="5">
        <v>5</v>
      </c>
      <c r="I7" s="5"/>
      <c r="J7" s="5"/>
      <c r="K7" s="5"/>
      <c r="L7" s="5"/>
      <c r="M7" s="5"/>
      <c r="N7" s="5"/>
      <c r="O7" s="5"/>
      <c r="P7" s="5"/>
      <c r="Q7" s="5"/>
    </row>
    <row r="8" spans="2:17" ht="19.5" customHeight="1">
      <c r="B8" s="34">
        <v>32</v>
      </c>
      <c r="C8" s="34">
        <f>B8*G8/1000</f>
        <v>0.96</v>
      </c>
      <c r="D8" s="58"/>
      <c r="E8" s="36" t="s">
        <v>203</v>
      </c>
      <c r="F8" s="9"/>
      <c r="G8" s="5">
        <v>30</v>
      </c>
      <c r="H8" s="5">
        <v>30</v>
      </c>
      <c r="I8" s="5"/>
      <c r="J8" s="5"/>
      <c r="K8" s="5"/>
      <c r="L8" s="5"/>
      <c r="M8" s="5"/>
      <c r="N8" s="5"/>
      <c r="O8" s="5"/>
      <c r="P8" s="5"/>
      <c r="Q8" s="5"/>
    </row>
    <row r="9" spans="2:17" ht="21" customHeight="1">
      <c r="B9" s="34">
        <v>405</v>
      </c>
      <c r="C9" s="34">
        <f>B9*G9/1000</f>
        <v>2.025</v>
      </c>
      <c r="D9" s="58"/>
      <c r="E9" s="36" t="s">
        <v>27</v>
      </c>
      <c r="F9" s="9"/>
      <c r="G9" s="5">
        <v>5</v>
      </c>
      <c r="H9" s="5">
        <v>5</v>
      </c>
      <c r="I9" s="5"/>
      <c r="J9" s="5"/>
      <c r="K9" s="5"/>
      <c r="L9" s="5"/>
      <c r="M9" s="5"/>
      <c r="N9" s="5"/>
      <c r="O9" s="5"/>
      <c r="P9" s="5"/>
      <c r="Q9" s="5"/>
    </row>
    <row r="10" spans="2:17" ht="12.75">
      <c r="B10" s="34"/>
      <c r="C10" s="53">
        <f>C7+C8+C9</f>
        <v>3.1799999999999997</v>
      </c>
      <c r="D10" s="57" t="s">
        <v>90</v>
      </c>
      <c r="E10" s="21" t="s">
        <v>223</v>
      </c>
      <c r="F10" s="9" t="s">
        <v>270</v>
      </c>
      <c r="G10" s="5"/>
      <c r="H10" s="5"/>
      <c r="I10" s="5">
        <v>0.1</v>
      </c>
      <c r="J10" s="5">
        <v>0.01</v>
      </c>
      <c r="K10" s="5">
        <v>14.36</v>
      </c>
      <c r="L10" s="5">
        <v>40.56</v>
      </c>
      <c r="M10" s="5">
        <v>14.22</v>
      </c>
      <c r="N10" s="5">
        <v>0.36</v>
      </c>
      <c r="O10" s="5">
        <v>0</v>
      </c>
      <c r="P10" s="5">
        <v>0</v>
      </c>
      <c r="Q10" s="5">
        <v>6.14</v>
      </c>
    </row>
    <row r="11" spans="2:17" ht="12.75">
      <c r="B11" s="34">
        <v>135</v>
      </c>
      <c r="C11" s="34">
        <f>B11*G11/1000</f>
        <v>0.675</v>
      </c>
      <c r="D11" s="58"/>
      <c r="E11" s="36" t="s">
        <v>55</v>
      </c>
      <c r="F11" s="8"/>
      <c r="G11" s="5">
        <v>5</v>
      </c>
      <c r="H11" s="5">
        <v>5</v>
      </c>
      <c r="I11" s="5"/>
      <c r="J11" s="5"/>
      <c r="K11" s="5"/>
      <c r="L11" s="5"/>
      <c r="M11" s="5"/>
      <c r="N11" s="5"/>
      <c r="O11" s="5"/>
      <c r="P11" s="5"/>
      <c r="Q11" s="5"/>
    </row>
    <row r="12" spans="2:17" ht="12.75">
      <c r="B12" s="34">
        <v>200</v>
      </c>
      <c r="C12" s="34">
        <f>B12*G12/1000</f>
        <v>0.1</v>
      </c>
      <c r="D12" s="58"/>
      <c r="E12" s="36" t="s">
        <v>106</v>
      </c>
      <c r="F12" s="8"/>
      <c r="G12" s="5">
        <v>0.5</v>
      </c>
      <c r="H12" s="5">
        <v>0.5</v>
      </c>
      <c r="I12" s="5"/>
      <c r="J12" s="5"/>
      <c r="K12" s="5"/>
      <c r="L12" s="5"/>
      <c r="M12" s="5"/>
      <c r="N12" s="5"/>
      <c r="O12" s="5"/>
      <c r="P12" s="5"/>
      <c r="Q12" s="5"/>
    </row>
    <row r="13" spans="2:17" ht="12.75">
      <c r="B13" s="34">
        <v>39</v>
      </c>
      <c r="C13" s="34">
        <f>B13*G13/1000</f>
        <v>0.39</v>
      </c>
      <c r="D13" s="58"/>
      <c r="E13" s="36" t="s">
        <v>40</v>
      </c>
      <c r="F13" s="8"/>
      <c r="G13" s="5">
        <v>10</v>
      </c>
      <c r="H13" s="5">
        <v>10</v>
      </c>
      <c r="I13" s="5"/>
      <c r="J13" s="5"/>
      <c r="K13" s="5"/>
      <c r="L13" s="5"/>
      <c r="M13" s="5"/>
      <c r="N13" s="5"/>
      <c r="O13" s="5"/>
      <c r="P13" s="5"/>
      <c r="Q13" s="5"/>
    </row>
    <row r="14" spans="2:17" ht="13.5" thickBot="1">
      <c r="B14" s="34"/>
      <c r="C14" s="53">
        <f>C11+C12+C13</f>
        <v>1.165</v>
      </c>
      <c r="D14" s="57" t="s">
        <v>91</v>
      </c>
      <c r="E14" s="21" t="s">
        <v>144</v>
      </c>
      <c r="F14" s="68" t="s">
        <v>302</v>
      </c>
      <c r="G14" s="5">
        <v>40</v>
      </c>
      <c r="H14" s="5">
        <v>40</v>
      </c>
      <c r="I14" s="5">
        <v>2.7</v>
      </c>
      <c r="J14" s="5">
        <v>8.4</v>
      </c>
      <c r="K14" s="5">
        <v>16.4</v>
      </c>
      <c r="L14" s="5">
        <v>153</v>
      </c>
      <c r="M14" s="5">
        <v>10.25</v>
      </c>
      <c r="N14" s="5">
        <v>6.25</v>
      </c>
      <c r="O14" s="5">
        <v>0.05</v>
      </c>
      <c r="P14" s="5">
        <v>0.06</v>
      </c>
      <c r="Q14" s="5">
        <v>0</v>
      </c>
    </row>
    <row r="15" spans="2:17" ht="13.5" thickBot="1">
      <c r="B15" s="34">
        <v>44.95</v>
      </c>
      <c r="C15" s="52">
        <f>B15*G15/1000</f>
        <v>1.798</v>
      </c>
      <c r="D15" s="57"/>
      <c r="E15" s="6" t="s">
        <v>101</v>
      </c>
      <c r="F15" s="8"/>
      <c r="G15" s="41">
        <v>40</v>
      </c>
      <c r="H15" s="41">
        <v>40</v>
      </c>
      <c r="I15" s="5"/>
      <c r="J15" s="5"/>
      <c r="K15" s="5"/>
      <c r="L15" s="5"/>
      <c r="M15" s="5"/>
      <c r="N15" s="5"/>
      <c r="O15" s="5"/>
      <c r="P15" s="5"/>
      <c r="Q15" s="5"/>
    </row>
    <row r="16" spans="2:17" ht="13.5" thickBot="1">
      <c r="B16" s="34">
        <v>405</v>
      </c>
      <c r="C16" s="34">
        <f>B16*G16/1000</f>
        <v>2.025</v>
      </c>
      <c r="D16" s="57"/>
      <c r="E16" s="6" t="s">
        <v>27</v>
      </c>
      <c r="F16" s="8"/>
      <c r="G16" s="42">
        <v>5</v>
      </c>
      <c r="H16" s="42">
        <v>5</v>
      </c>
      <c r="I16" s="5"/>
      <c r="J16" s="5"/>
      <c r="K16" s="5"/>
      <c r="L16" s="5"/>
      <c r="M16" s="5"/>
      <c r="N16" s="5"/>
      <c r="O16" s="5"/>
      <c r="P16" s="5"/>
      <c r="Q16" s="5"/>
    </row>
    <row r="17" spans="2:17" ht="12.75">
      <c r="B17" s="34"/>
      <c r="C17" s="61">
        <f>C15+C16</f>
        <v>3.823</v>
      </c>
      <c r="D17" s="58"/>
      <c r="E17" s="6" t="s">
        <v>11</v>
      </c>
      <c r="F17" s="22"/>
      <c r="G17" s="5"/>
      <c r="H17" s="5"/>
      <c r="I17" s="9">
        <f aca="true" t="shared" si="0" ref="I17:P17">SUM(I5:I14)</f>
        <v>8.559999999999999</v>
      </c>
      <c r="J17" s="9">
        <f t="shared" si="0"/>
        <v>18.310000000000002</v>
      </c>
      <c r="K17" s="9">
        <f t="shared" si="0"/>
        <v>57.059999999999995</v>
      </c>
      <c r="L17" s="9">
        <f t="shared" si="0"/>
        <v>408.26</v>
      </c>
      <c r="M17" s="9">
        <f t="shared" si="0"/>
        <v>93.87</v>
      </c>
      <c r="N17" s="9">
        <f t="shared" si="0"/>
        <v>7.54</v>
      </c>
      <c r="O17" s="9">
        <f t="shared" si="0"/>
        <v>0.09</v>
      </c>
      <c r="P17" s="9">
        <f t="shared" si="0"/>
        <v>0.14</v>
      </c>
      <c r="Q17" s="9">
        <f>SUM(Q5:Q14)</f>
        <v>6.66</v>
      </c>
    </row>
    <row r="18" spans="2:17" ht="12.75">
      <c r="B18" s="34"/>
      <c r="C18" s="34"/>
      <c r="D18" s="58"/>
      <c r="E18" s="80" t="s">
        <v>56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2:17" ht="12.75">
      <c r="B19" s="34">
        <v>50</v>
      </c>
      <c r="C19" s="53">
        <f>B19*F19/1000</f>
        <v>5.7</v>
      </c>
      <c r="D19" s="58"/>
      <c r="E19" s="37" t="s">
        <v>80</v>
      </c>
      <c r="F19" s="28">
        <v>114</v>
      </c>
      <c r="G19" s="12">
        <v>95</v>
      </c>
      <c r="H19" s="12">
        <v>95</v>
      </c>
      <c r="I19" s="12">
        <v>0.41</v>
      </c>
      <c r="J19" s="12">
        <v>0</v>
      </c>
      <c r="K19" s="12">
        <v>11.09</v>
      </c>
      <c r="L19" s="12">
        <v>45.32</v>
      </c>
      <c r="M19" s="12">
        <v>16.48</v>
      </c>
      <c r="N19" s="12">
        <v>0.21</v>
      </c>
      <c r="O19" s="12">
        <v>0</v>
      </c>
      <c r="P19" s="12">
        <v>0.02</v>
      </c>
      <c r="Q19" s="12">
        <v>16.69</v>
      </c>
    </row>
    <row r="20" spans="2:17" ht="12.75">
      <c r="B20" s="34"/>
      <c r="C20" s="54"/>
      <c r="D20" s="58"/>
      <c r="E20" s="6" t="s">
        <v>11</v>
      </c>
      <c r="F20" s="22"/>
      <c r="G20" s="5"/>
      <c r="H20" s="5"/>
      <c r="I20" s="9">
        <f aca="true" t="shared" si="1" ref="I20:Q20">I19</f>
        <v>0.41</v>
      </c>
      <c r="J20" s="9">
        <f t="shared" si="1"/>
        <v>0</v>
      </c>
      <c r="K20" s="9">
        <f t="shared" si="1"/>
        <v>11.09</v>
      </c>
      <c r="L20" s="9">
        <f t="shared" si="1"/>
        <v>45.32</v>
      </c>
      <c r="M20" s="9">
        <f t="shared" si="1"/>
        <v>16.48</v>
      </c>
      <c r="N20" s="9">
        <f t="shared" si="1"/>
        <v>0.21</v>
      </c>
      <c r="O20" s="9">
        <f t="shared" si="1"/>
        <v>0</v>
      </c>
      <c r="P20" s="9">
        <f t="shared" si="1"/>
        <v>0.02</v>
      </c>
      <c r="Q20" s="9">
        <f t="shared" si="1"/>
        <v>16.69</v>
      </c>
    </row>
    <row r="21" spans="2:17" ht="12.75">
      <c r="B21" s="34"/>
      <c r="C21" s="34"/>
      <c r="D21" s="58"/>
      <c r="E21" s="80" t="s">
        <v>12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ht="25.5">
      <c r="B22" s="34"/>
      <c r="C22" s="34"/>
      <c r="D22" s="58" t="s">
        <v>138</v>
      </c>
      <c r="E22" s="21" t="s">
        <v>227</v>
      </c>
      <c r="F22" s="9">
        <v>50</v>
      </c>
      <c r="G22" s="43"/>
      <c r="H22" s="43"/>
      <c r="I22" s="5">
        <v>0.79</v>
      </c>
      <c r="J22" s="5">
        <v>4.26</v>
      </c>
      <c r="K22" s="5">
        <v>1.3</v>
      </c>
      <c r="L22" s="5">
        <v>47.3</v>
      </c>
      <c r="M22" s="5">
        <v>43.24</v>
      </c>
      <c r="N22" s="5">
        <v>0.33</v>
      </c>
      <c r="O22" s="5">
        <v>0.018</v>
      </c>
      <c r="P22" s="5">
        <v>0.042</v>
      </c>
      <c r="Q22" s="5">
        <v>6.31</v>
      </c>
    </row>
    <row r="23" spans="2:17" ht="12.75">
      <c r="B23" s="34">
        <v>0</v>
      </c>
      <c r="C23" s="34">
        <f>B23*G23/1000</f>
        <v>0</v>
      </c>
      <c r="D23" s="58"/>
      <c r="E23" s="36" t="s">
        <v>312</v>
      </c>
      <c r="F23" s="9"/>
      <c r="G23" s="5">
        <v>45</v>
      </c>
      <c r="H23" s="5">
        <v>30</v>
      </c>
      <c r="I23" s="5"/>
      <c r="J23" s="5"/>
      <c r="K23" s="5"/>
      <c r="L23" s="5"/>
      <c r="M23" s="5"/>
      <c r="N23" s="5"/>
      <c r="O23" s="5"/>
      <c r="P23" s="5"/>
      <c r="Q23" s="5"/>
    </row>
    <row r="24" spans="2:17" ht="12.75">
      <c r="B24" s="34">
        <v>65</v>
      </c>
      <c r="C24" s="34">
        <f>B24*G24/1000</f>
        <v>0.195</v>
      </c>
      <c r="D24" s="58"/>
      <c r="E24" s="36" t="s">
        <v>51</v>
      </c>
      <c r="F24" s="9"/>
      <c r="G24" s="5">
        <v>3</v>
      </c>
      <c r="H24" s="5">
        <v>3</v>
      </c>
      <c r="I24" s="5"/>
      <c r="J24" s="5"/>
      <c r="K24" s="5"/>
      <c r="L24" s="5"/>
      <c r="M24" s="5"/>
      <c r="N24" s="5"/>
      <c r="O24" s="5"/>
      <c r="P24" s="5"/>
      <c r="Q24" s="5"/>
    </row>
    <row r="25" spans="2:17" ht="12.75">
      <c r="B25" s="34">
        <v>0</v>
      </c>
      <c r="C25" s="34">
        <f>B25*G25/1000</f>
        <v>0</v>
      </c>
      <c r="D25" s="58"/>
      <c r="E25" s="36" t="s">
        <v>267</v>
      </c>
      <c r="F25" s="9"/>
      <c r="G25" s="5">
        <v>10</v>
      </c>
      <c r="H25" s="5">
        <v>8</v>
      </c>
      <c r="I25" s="5"/>
      <c r="J25" s="5"/>
      <c r="K25" s="5"/>
      <c r="L25" s="5"/>
      <c r="M25" s="5"/>
      <c r="N25" s="5"/>
      <c r="O25" s="5"/>
      <c r="P25" s="5"/>
      <c r="Q25" s="5"/>
    </row>
    <row r="26" spans="2:17" ht="12.75">
      <c r="B26" s="34">
        <v>0</v>
      </c>
      <c r="C26" s="34">
        <f>B26*G26/1000</f>
        <v>0</v>
      </c>
      <c r="D26" s="58"/>
      <c r="E26" s="36" t="s">
        <v>313</v>
      </c>
      <c r="F26" s="9"/>
      <c r="G26" s="5">
        <v>10</v>
      </c>
      <c r="H26" s="5">
        <v>8</v>
      </c>
      <c r="I26" s="5"/>
      <c r="J26" s="5"/>
      <c r="K26" s="5"/>
      <c r="L26" s="5"/>
      <c r="M26" s="5"/>
      <c r="N26" s="5"/>
      <c r="O26" s="5"/>
      <c r="P26" s="5"/>
      <c r="Q26" s="5"/>
    </row>
    <row r="27" spans="2:17" ht="25.5">
      <c r="B27" s="34"/>
      <c r="C27" s="53">
        <f>C23+C24+C25+C26</f>
        <v>0.195</v>
      </c>
      <c r="D27" s="57" t="s">
        <v>295</v>
      </c>
      <c r="E27" s="21" t="s">
        <v>292</v>
      </c>
      <c r="F27" s="8" t="s">
        <v>116</v>
      </c>
      <c r="G27" s="5"/>
      <c r="H27" s="5"/>
      <c r="I27" s="5">
        <v>6.6</v>
      </c>
      <c r="J27" s="5">
        <v>8.4</v>
      </c>
      <c r="K27" s="5">
        <v>14.325</v>
      </c>
      <c r="L27" s="5">
        <v>167.25</v>
      </c>
      <c r="M27" s="5">
        <v>45.3</v>
      </c>
      <c r="N27" s="5">
        <v>1.275</v>
      </c>
      <c r="O27" s="5">
        <v>0.1</v>
      </c>
      <c r="P27" s="5">
        <v>0.15</v>
      </c>
      <c r="Q27" s="5">
        <v>9.1</v>
      </c>
    </row>
    <row r="28" spans="2:17" ht="12.75">
      <c r="B28" s="34">
        <v>123.8</v>
      </c>
      <c r="C28" s="34">
        <f>B28*G28/1000</f>
        <v>1.3618</v>
      </c>
      <c r="D28" s="58"/>
      <c r="E28" s="26" t="s">
        <v>39</v>
      </c>
      <c r="F28" s="8"/>
      <c r="G28" s="5">
        <v>11</v>
      </c>
      <c r="H28" s="5">
        <v>10</v>
      </c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34">
        <v>20</v>
      </c>
      <c r="C29" s="34">
        <f aca="true" t="shared" si="2" ref="C29:C35">B29*G29/1000</f>
        <v>0.4</v>
      </c>
      <c r="D29" s="58"/>
      <c r="E29" s="26" t="s">
        <v>293</v>
      </c>
      <c r="F29" s="8"/>
      <c r="G29" s="5">
        <v>20</v>
      </c>
      <c r="H29" s="5">
        <v>20</v>
      </c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34">
        <v>0</v>
      </c>
      <c r="C30" s="34">
        <f t="shared" si="2"/>
        <v>0</v>
      </c>
      <c r="D30" s="58"/>
      <c r="E30" s="26" t="s">
        <v>33</v>
      </c>
      <c r="F30" s="8"/>
      <c r="G30" s="5">
        <v>80</v>
      </c>
      <c r="H30" s="5">
        <v>65</v>
      </c>
      <c r="I30" s="5"/>
      <c r="J30" s="5"/>
      <c r="K30" s="5"/>
      <c r="L30" s="5"/>
      <c r="M30" s="5"/>
      <c r="N30" s="5"/>
      <c r="O30" s="5"/>
      <c r="P30" s="5"/>
      <c r="Q30" s="5"/>
    </row>
    <row r="31" spans="2:17" ht="12.75">
      <c r="B31" s="34">
        <v>0</v>
      </c>
      <c r="C31" s="34">
        <f t="shared" si="2"/>
        <v>0</v>
      </c>
      <c r="D31" s="58"/>
      <c r="E31" s="26" t="s">
        <v>52</v>
      </c>
      <c r="F31" s="8"/>
      <c r="G31" s="5">
        <v>20</v>
      </c>
      <c r="H31" s="5">
        <v>18</v>
      </c>
      <c r="I31" s="5"/>
      <c r="J31" s="5"/>
      <c r="K31" s="5"/>
      <c r="L31" s="5"/>
      <c r="M31" s="5"/>
      <c r="N31" s="5"/>
      <c r="O31" s="5"/>
      <c r="P31" s="5"/>
      <c r="Q31" s="5"/>
    </row>
    <row r="32" spans="2:17" ht="12.75">
      <c r="B32" s="34">
        <v>0</v>
      </c>
      <c r="C32" s="34">
        <f t="shared" si="2"/>
        <v>0</v>
      </c>
      <c r="D32" s="58"/>
      <c r="E32" s="26" t="s">
        <v>34</v>
      </c>
      <c r="F32" s="8"/>
      <c r="G32" s="5">
        <v>20</v>
      </c>
      <c r="H32" s="5">
        <v>18</v>
      </c>
      <c r="I32" s="5"/>
      <c r="J32" s="5"/>
      <c r="K32" s="5"/>
      <c r="L32" s="5"/>
      <c r="M32" s="5"/>
      <c r="N32" s="5"/>
      <c r="O32" s="5"/>
      <c r="P32" s="5"/>
      <c r="Q32" s="5"/>
    </row>
    <row r="33" spans="2:17" ht="12.75">
      <c r="B33" s="34">
        <v>126</v>
      </c>
      <c r="C33" s="34">
        <f>G33*B33/1000</f>
        <v>0.63</v>
      </c>
      <c r="D33" s="58"/>
      <c r="E33" s="26" t="s">
        <v>43</v>
      </c>
      <c r="F33" s="8"/>
      <c r="G33" s="5">
        <v>5</v>
      </c>
      <c r="H33" s="5">
        <v>5</v>
      </c>
      <c r="I33" s="5"/>
      <c r="J33" s="5"/>
      <c r="K33" s="5"/>
      <c r="L33" s="5"/>
      <c r="M33" s="5"/>
      <c r="N33" s="5"/>
      <c r="O33" s="5"/>
      <c r="P33" s="5"/>
      <c r="Q33" s="5"/>
    </row>
    <row r="34" spans="2:17" ht="12.75">
      <c r="B34" s="34">
        <v>0</v>
      </c>
      <c r="C34" s="34">
        <f t="shared" si="2"/>
        <v>0</v>
      </c>
      <c r="D34" s="58"/>
      <c r="E34" s="26" t="s">
        <v>251</v>
      </c>
      <c r="F34" s="8"/>
      <c r="G34" s="5">
        <v>35</v>
      </c>
      <c r="H34" s="5">
        <v>25</v>
      </c>
      <c r="I34" s="5"/>
      <c r="J34" s="5"/>
      <c r="K34" s="5"/>
      <c r="L34" s="5"/>
      <c r="M34" s="5"/>
      <c r="N34" s="5"/>
      <c r="O34" s="5"/>
      <c r="P34" s="5"/>
      <c r="Q34" s="5"/>
    </row>
    <row r="35" spans="2:17" ht="12.75">
      <c r="B35" s="34">
        <v>405</v>
      </c>
      <c r="C35" s="34">
        <f t="shared" si="2"/>
        <v>2.025</v>
      </c>
      <c r="D35" s="58"/>
      <c r="E35" s="26" t="s">
        <v>27</v>
      </c>
      <c r="F35" s="8"/>
      <c r="G35" s="5">
        <v>5</v>
      </c>
      <c r="H35" s="5">
        <v>5</v>
      </c>
      <c r="I35" s="5"/>
      <c r="J35" s="5"/>
      <c r="K35" s="5"/>
      <c r="L35" s="5"/>
      <c r="M35" s="5"/>
      <c r="N35" s="5"/>
      <c r="O35" s="5"/>
      <c r="P35" s="5"/>
      <c r="Q35" s="5"/>
    </row>
    <row r="36" spans="2:17" ht="42.75" customHeight="1">
      <c r="B36" s="34"/>
      <c r="C36" s="54">
        <f>C28+C29+C30+C31+C32+C33+C34+C35</f>
        <v>4.4168</v>
      </c>
      <c r="D36" s="59" t="s">
        <v>94</v>
      </c>
      <c r="E36" s="35" t="s">
        <v>87</v>
      </c>
      <c r="F36" s="8">
        <v>70</v>
      </c>
      <c r="G36" s="5"/>
      <c r="H36" s="5"/>
      <c r="I36" s="5">
        <v>7.54</v>
      </c>
      <c r="J36" s="5">
        <v>9.506</v>
      </c>
      <c r="K36" s="5">
        <v>7.364</v>
      </c>
      <c r="L36" s="5">
        <v>149.331</v>
      </c>
      <c r="M36" s="5">
        <v>57.281</v>
      </c>
      <c r="N36" s="5">
        <v>0.714</v>
      </c>
      <c r="O36" s="5">
        <v>0.049</v>
      </c>
      <c r="P36" s="5">
        <v>0.091</v>
      </c>
      <c r="Q36" s="5">
        <v>0.196</v>
      </c>
    </row>
    <row r="37" spans="2:17" ht="12.75">
      <c r="B37" s="34">
        <v>300</v>
      </c>
      <c r="C37" s="34">
        <f aca="true" t="shared" si="3" ref="C37:C42">B37*G37/1000</f>
        <v>24</v>
      </c>
      <c r="D37" s="58"/>
      <c r="E37" s="26" t="s">
        <v>53</v>
      </c>
      <c r="F37" s="8"/>
      <c r="G37" s="5">
        <v>80</v>
      </c>
      <c r="H37" s="5">
        <v>65</v>
      </c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34">
        <v>44</v>
      </c>
      <c r="C38" s="34">
        <f t="shared" si="3"/>
        <v>0.22</v>
      </c>
      <c r="D38" s="58"/>
      <c r="E38" s="26" t="s">
        <v>54</v>
      </c>
      <c r="F38" s="8"/>
      <c r="G38" s="5">
        <v>5</v>
      </c>
      <c r="H38" s="5">
        <v>5</v>
      </c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34">
        <v>4.77</v>
      </c>
      <c r="C39" s="34">
        <f>B39*G39/1</f>
        <v>0.7154999999999999</v>
      </c>
      <c r="D39" s="58"/>
      <c r="E39" s="26" t="s">
        <v>25</v>
      </c>
      <c r="F39" s="8"/>
      <c r="G39" s="32">
        <v>0.15</v>
      </c>
      <c r="H39" s="5">
        <v>0.13</v>
      </c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34">
        <v>26</v>
      </c>
      <c r="C40" s="34">
        <f t="shared" si="3"/>
        <v>0.13</v>
      </c>
      <c r="D40" s="58"/>
      <c r="E40" s="26" t="s">
        <v>46</v>
      </c>
      <c r="F40" s="8"/>
      <c r="G40" s="5">
        <v>5</v>
      </c>
      <c r="H40" s="5">
        <v>5</v>
      </c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34">
        <v>0</v>
      </c>
      <c r="C41" s="34">
        <f t="shared" si="3"/>
        <v>0</v>
      </c>
      <c r="D41" s="58"/>
      <c r="E41" s="26" t="s">
        <v>52</v>
      </c>
      <c r="F41" s="8"/>
      <c r="G41" s="5">
        <v>20</v>
      </c>
      <c r="H41" s="5">
        <v>8</v>
      </c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34">
        <v>65</v>
      </c>
      <c r="C42" s="34">
        <f t="shared" si="3"/>
        <v>0.325</v>
      </c>
      <c r="D42" s="58"/>
      <c r="E42" s="26" t="s">
        <v>30</v>
      </c>
      <c r="F42" s="8"/>
      <c r="G42" s="5">
        <v>5</v>
      </c>
      <c r="H42" s="5">
        <v>5</v>
      </c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34">
        <v>42</v>
      </c>
      <c r="C43" s="34">
        <f>B43*G43/1000</f>
        <v>0.42</v>
      </c>
      <c r="D43" s="58"/>
      <c r="E43" s="26" t="s">
        <v>26</v>
      </c>
      <c r="F43" s="8"/>
      <c r="G43" s="5">
        <v>10</v>
      </c>
      <c r="H43" s="5">
        <v>10</v>
      </c>
      <c r="I43" s="5"/>
      <c r="J43" s="5"/>
      <c r="K43" s="5"/>
      <c r="L43" s="5"/>
      <c r="M43" s="5"/>
      <c r="N43" s="5"/>
      <c r="O43" s="5"/>
      <c r="P43" s="5"/>
      <c r="Q43" s="5"/>
    </row>
    <row r="44" spans="2:17" ht="25.5">
      <c r="B44" s="34"/>
      <c r="C44" s="54">
        <f>C37+C38+C39+C40+C41+C42+C43</f>
        <v>25.810499999999998</v>
      </c>
      <c r="D44" s="57" t="s">
        <v>205</v>
      </c>
      <c r="E44" s="38" t="s">
        <v>204</v>
      </c>
      <c r="F44" s="8">
        <v>150</v>
      </c>
      <c r="G44" s="5"/>
      <c r="H44" s="5"/>
      <c r="I44" s="5">
        <v>3.384</v>
      </c>
      <c r="J44" s="5">
        <v>7.326</v>
      </c>
      <c r="K44" s="5">
        <v>25.67</v>
      </c>
      <c r="L44" s="5">
        <v>147.96</v>
      </c>
      <c r="M44" s="5">
        <v>47.808</v>
      </c>
      <c r="N44" s="5">
        <v>1.386</v>
      </c>
      <c r="O44" s="5">
        <v>0.108</v>
      </c>
      <c r="P44" s="5">
        <v>0.108</v>
      </c>
      <c r="Q44" s="5">
        <v>12.204</v>
      </c>
    </row>
    <row r="45" spans="2:17" ht="12.75">
      <c r="B45" s="34">
        <v>0</v>
      </c>
      <c r="C45" s="34">
        <f aca="true" t="shared" si="4" ref="C45:C52">B45*G45/1000</f>
        <v>0</v>
      </c>
      <c r="D45" s="58"/>
      <c r="E45" s="26" t="s">
        <v>228</v>
      </c>
      <c r="F45" s="8"/>
      <c r="G45" s="5">
        <v>70</v>
      </c>
      <c r="H45" s="5">
        <v>55</v>
      </c>
      <c r="I45" s="5"/>
      <c r="J45" s="5"/>
      <c r="K45" s="5"/>
      <c r="L45" s="5"/>
      <c r="M45" s="5"/>
      <c r="N45" s="5"/>
      <c r="O45" s="5"/>
      <c r="P45" s="5"/>
      <c r="Q45" s="5"/>
    </row>
    <row r="46" spans="2:17" ht="12.75">
      <c r="B46" s="34">
        <v>0</v>
      </c>
      <c r="C46" s="34">
        <f t="shared" si="4"/>
        <v>0</v>
      </c>
      <c r="D46" s="58"/>
      <c r="E46" s="26" t="s">
        <v>33</v>
      </c>
      <c r="F46" s="8"/>
      <c r="G46" s="5">
        <v>80</v>
      </c>
      <c r="H46" s="5">
        <v>65</v>
      </c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34">
        <v>0</v>
      </c>
      <c r="C47" s="34">
        <f t="shared" si="4"/>
        <v>0</v>
      </c>
      <c r="D47" s="58"/>
      <c r="E47" s="26" t="s">
        <v>52</v>
      </c>
      <c r="F47" s="8"/>
      <c r="G47" s="5">
        <v>20</v>
      </c>
      <c r="H47" s="5">
        <v>18</v>
      </c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34">
        <v>0</v>
      </c>
      <c r="C48" s="34">
        <f t="shared" si="4"/>
        <v>0</v>
      </c>
      <c r="D48" s="58"/>
      <c r="E48" s="26" t="s">
        <v>34</v>
      </c>
      <c r="F48" s="8"/>
      <c r="G48" s="5">
        <v>20</v>
      </c>
      <c r="H48" s="5">
        <v>18</v>
      </c>
      <c r="I48" s="5"/>
      <c r="J48" s="5"/>
      <c r="K48" s="5"/>
      <c r="L48" s="5"/>
      <c r="M48" s="5"/>
      <c r="N48" s="5"/>
      <c r="O48" s="5"/>
      <c r="P48" s="5"/>
      <c r="Q48" s="5"/>
    </row>
    <row r="49" spans="2:17" ht="12.75">
      <c r="B49" s="34">
        <v>126</v>
      </c>
      <c r="C49" s="34">
        <f t="shared" si="4"/>
        <v>0.63</v>
      </c>
      <c r="D49" s="58"/>
      <c r="E49" s="26" t="s">
        <v>43</v>
      </c>
      <c r="F49" s="8"/>
      <c r="G49" s="5">
        <v>5</v>
      </c>
      <c r="H49" s="5">
        <v>5</v>
      </c>
      <c r="I49" s="5"/>
      <c r="J49" s="5"/>
      <c r="K49" s="5"/>
      <c r="L49" s="5"/>
      <c r="M49" s="5"/>
      <c r="N49" s="5"/>
      <c r="O49" s="5"/>
      <c r="P49" s="5"/>
      <c r="Q49" s="5"/>
    </row>
    <row r="50" spans="2:17" ht="12.75">
      <c r="B50" s="34">
        <v>65</v>
      </c>
      <c r="C50" s="34">
        <f t="shared" si="4"/>
        <v>1.3</v>
      </c>
      <c r="D50" s="58"/>
      <c r="E50" s="26" t="s">
        <v>36</v>
      </c>
      <c r="F50" s="8"/>
      <c r="G50" s="5">
        <v>20</v>
      </c>
      <c r="H50" s="5">
        <v>18</v>
      </c>
      <c r="I50" s="5"/>
      <c r="J50" s="5"/>
      <c r="K50" s="5"/>
      <c r="L50" s="5"/>
      <c r="M50" s="5"/>
      <c r="N50" s="5"/>
      <c r="O50" s="5"/>
      <c r="P50" s="5"/>
      <c r="Q50" s="5"/>
    </row>
    <row r="51" spans="2:17" ht="12.75">
      <c r="B51" s="34">
        <v>26</v>
      </c>
      <c r="C51" s="34">
        <f t="shared" si="4"/>
        <v>0.13</v>
      </c>
      <c r="D51" s="58"/>
      <c r="E51" s="26" t="s">
        <v>46</v>
      </c>
      <c r="F51" s="8"/>
      <c r="G51" s="5">
        <v>5</v>
      </c>
      <c r="H51" s="5">
        <v>5</v>
      </c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34">
        <v>65</v>
      </c>
      <c r="C52" s="34">
        <f t="shared" si="4"/>
        <v>0.195</v>
      </c>
      <c r="D52" s="58"/>
      <c r="E52" s="26" t="s">
        <v>30</v>
      </c>
      <c r="F52" s="8"/>
      <c r="G52" s="5">
        <v>3</v>
      </c>
      <c r="H52" s="5">
        <v>3</v>
      </c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34"/>
      <c r="C53" s="53">
        <f>C45+C46+C47+C48+C49+C50+C51+C52</f>
        <v>2.255</v>
      </c>
      <c r="D53" s="57" t="s">
        <v>93</v>
      </c>
      <c r="E53" s="21" t="s">
        <v>89</v>
      </c>
      <c r="F53" s="8">
        <v>180</v>
      </c>
      <c r="G53" s="5"/>
      <c r="H53" s="5"/>
      <c r="I53" s="5">
        <v>0.44</v>
      </c>
      <c r="J53" s="5">
        <v>0.02</v>
      </c>
      <c r="K53" s="5">
        <v>27.76</v>
      </c>
      <c r="L53" s="5">
        <v>113</v>
      </c>
      <c r="M53" s="5">
        <v>31.82</v>
      </c>
      <c r="N53" s="5">
        <v>1.24</v>
      </c>
      <c r="O53" s="5">
        <v>0</v>
      </c>
      <c r="P53" s="5">
        <v>0</v>
      </c>
      <c r="Q53" s="5">
        <v>0.4</v>
      </c>
    </row>
    <row r="54" spans="2:17" ht="12.75">
      <c r="B54" s="34">
        <v>80</v>
      </c>
      <c r="C54" s="34">
        <f>B54*G54/1000</f>
        <v>1.2</v>
      </c>
      <c r="D54" s="58"/>
      <c r="E54" s="26" t="s">
        <v>85</v>
      </c>
      <c r="F54" s="8"/>
      <c r="G54" s="5">
        <v>15</v>
      </c>
      <c r="H54" s="5">
        <v>15</v>
      </c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34">
        <v>39</v>
      </c>
      <c r="C55" s="34">
        <f>B55*G55/1000</f>
        <v>0.39</v>
      </c>
      <c r="D55" s="58"/>
      <c r="E55" s="26" t="s">
        <v>40</v>
      </c>
      <c r="F55" s="8"/>
      <c r="G55" s="5">
        <v>10</v>
      </c>
      <c r="H55" s="5">
        <v>10</v>
      </c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34">
        <v>27</v>
      </c>
      <c r="C56" s="34">
        <f>B56*G56/1000</f>
        <v>1.35</v>
      </c>
      <c r="D56" s="58"/>
      <c r="E56" s="21" t="s">
        <v>13</v>
      </c>
      <c r="F56" s="9">
        <v>50</v>
      </c>
      <c r="G56" s="5">
        <v>50</v>
      </c>
      <c r="H56" s="5">
        <v>50</v>
      </c>
      <c r="I56" s="5">
        <v>1.15</v>
      </c>
      <c r="J56" s="5">
        <v>0.2</v>
      </c>
      <c r="K56" s="5">
        <v>21.65</v>
      </c>
      <c r="L56" s="5">
        <v>93</v>
      </c>
      <c r="M56" s="5">
        <v>17</v>
      </c>
      <c r="N56" s="5">
        <v>1.15</v>
      </c>
      <c r="O56" s="5">
        <v>0</v>
      </c>
      <c r="P56" s="5">
        <v>0.01</v>
      </c>
      <c r="Q56" s="5">
        <v>0</v>
      </c>
    </row>
    <row r="57" spans="2:17" ht="12.75">
      <c r="B57" s="34"/>
      <c r="C57" s="54">
        <f>C54+C55+C56</f>
        <v>2.94</v>
      </c>
      <c r="D57" s="58"/>
      <c r="E57" s="6" t="s">
        <v>11</v>
      </c>
      <c r="F57" s="22"/>
      <c r="G57" s="5"/>
      <c r="H57" s="5"/>
      <c r="I57" s="9">
        <f aca="true" t="shared" si="5" ref="I57:Q57">SUM(I22:I56)</f>
        <v>19.904</v>
      </c>
      <c r="J57" s="9">
        <f t="shared" si="5"/>
        <v>29.712</v>
      </c>
      <c r="K57" s="9">
        <f t="shared" si="5"/>
        <v>98.06900000000002</v>
      </c>
      <c r="L57" s="9">
        <f>SUM(L22:L56)</f>
        <v>717.841</v>
      </c>
      <c r="M57" s="9">
        <f>SUM(M22:M56)</f>
        <v>242.44899999999998</v>
      </c>
      <c r="N57" s="9">
        <f>SUM(N22:N56)</f>
        <v>6.095000000000001</v>
      </c>
      <c r="O57" s="9">
        <f t="shared" si="5"/>
        <v>0.275</v>
      </c>
      <c r="P57" s="9">
        <f t="shared" si="5"/>
        <v>0.401</v>
      </c>
      <c r="Q57" s="9">
        <f t="shared" si="5"/>
        <v>28.21</v>
      </c>
    </row>
    <row r="58" spans="2:17" ht="10.5" customHeight="1">
      <c r="B58" s="34"/>
      <c r="C58" s="71"/>
      <c r="D58" s="58"/>
      <c r="E58" s="80" t="s">
        <v>86</v>
      </c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ht="26.25" customHeight="1">
      <c r="B59" s="34"/>
      <c r="C59" s="54"/>
      <c r="D59" s="58" t="s">
        <v>97</v>
      </c>
      <c r="E59" s="35" t="s">
        <v>225</v>
      </c>
      <c r="F59" s="9">
        <v>100</v>
      </c>
      <c r="G59" s="5"/>
      <c r="H59" s="5"/>
      <c r="I59" s="5">
        <v>11.8</v>
      </c>
      <c r="J59" s="5">
        <v>8.7</v>
      </c>
      <c r="K59" s="5">
        <v>12.9</v>
      </c>
      <c r="L59" s="5">
        <v>205.7</v>
      </c>
      <c r="M59" s="5">
        <v>200.17</v>
      </c>
      <c r="N59" s="5">
        <v>0.59</v>
      </c>
      <c r="O59" s="5">
        <v>0.058</v>
      </c>
      <c r="P59" s="5">
        <v>0.233</v>
      </c>
      <c r="Q59" s="5">
        <v>0.472</v>
      </c>
    </row>
    <row r="60" spans="2:17" ht="12.75">
      <c r="B60" s="34">
        <v>188</v>
      </c>
      <c r="C60" s="34">
        <f>B60*G60/1000</f>
        <v>16.92</v>
      </c>
      <c r="D60" s="58"/>
      <c r="E60" s="36" t="s">
        <v>47</v>
      </c>
      <c r="F60" s="9"/>
      <c r="G60" s="5">
        <v>90</v>
      </c>
      <c r="H60" s="5">
        <v>85</v>
      </c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34">
        <v>39</v>
      </c>
      <c r="C61" s="34">
        <f>B61*G61/1000</f>
        <v>0.195</v>
      </c>
      <c r="D61" s="58"/>
      <c r="E61" s="36" t="s">
        <v>40</v>
      </c>
      <c r="F61" s="9"/>
      <c r="G61" s="5">
        <v>5</v>
      </c>
      <c r="H61" s="5">
        <v>5</v>
      </c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34">
        <v>4.77</v>
      </c>
      <c r="C62" s="34">
        <f>B62*G62/1</f>
        <v>0.477</v>
      </c>
      <c r="D62" s="58"/>
      <c r="E62" s="36" t="s">
        <v>25</v>
      </c>
      <c r="F62" s="9"/>
      <c r="G62" s="5">
        <v>0.1</v>
      </c>
      <c r="H62" s="5">
        <v>0.1</v>
      </c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34">
        <v>29</v>
      </c>
      <c r="C63" s="34">
        <f>B63*G63/1000</f>
        <v>0.29</v>
      </c>
      <c r="D63" s="58"/>
      <c r="E63" s="36" t="s">
        <v>121</v>
      </c>
      <c r="F63" s="9"/>
      <c r="G63" s="5">
        <v>10</v>
      </c>
      <c r="H63" s="5">
        <v>10</v>
      </c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34">
        <v>405</v>
      </c>
      <c r="C64" s="34">
        <f>B64*G64/1000</f>
        <v>2.025</v>
      </c>
      <c r="D64" s="58"/>
      <c r="E64" s="36" t="s">
        <v>27</v>
      </c>
      <c r="F64" s="9"/>
      <c r="G64" s="5">
        <v>5</v>
      </c>
      <c r="H64" s="5">
        <v>4</v>
      </c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34"/>
      <c r="C65" s="54">
        <f>C64+C63+C62+C61+C60</f>
        <v>19.907</v>
      </c>
      <c r="D65" s="58" t="s">
        <v>143</v>
      </c>
      <c r="E65" s="21" t="s">
        <v>260</v>
      </c>
      <c r="F65" s="9">
        <v>20</v>
      </c>
      <c r="G65" s="5"/>
      <c r="H65" s="5"/>
      <c r="I65" s="5">
        <v>0.45</v>
      </c>
      <c r="J65" s="5">
        <v>3.58</v>
      </c>
      <c r="K65" s="5">
        <v>12.7</v>
      </c>
      <c r="L65" s="5">
        <v>73.96</v>
      </c>
      <c r="M65" s="5">
        <v>17.9</v>
      </c>
      <c r="N65" s="5">
        <v>2.07</v>
      </c>
      <c r="O65" s="5">
        <v>0.006</v>
      </c>
      <c r="P65" s="5">
        <v>0.02</v>
      </c>
      <c r="Q65" s="5">
        <v>0.08</v>
      </c>
    </row>
    <row r="66" spans="2:17" ht="12.75">
      <c r="B66" s="34">
        <v>123</v>
      </c>
      <c r="C66" s="34">
        <f>B66*G66/1000</f>
        <v>1.23</v>
      </c>
      <c r="D66" s="58"/>
      <c r="E66" s="26" t="s">
        <v>39</v>
      </c>
      <c r="F66" s="8"/>
      <c r="G66" s="5">
        <v>10</v>
      </c>
      <c r="H66" s="5">
        <v>9</v>
      </c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34">
        <v>180</v>
      </c>
      <c r="C67" s="34">
        <f>B67*G67/1000</f>
        <v>0.36</v>
      </c>
      <c r="D67" s="58"/>
      <c r="E67" s="26" t="s">
        <v>44</v>
      </c>
      <c r="F67" s="8"/>
      <c r="G67" s="5">
        <v>2</v>
      </c>
      <c r="H67" s="5">
        <v>2</v>
      </c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34">
        <v>39</v>
      </c>
      <c r="C68" s="34">
        <f>B68*G68/1000</f>
        <v>0.195</v>
      </c>
      <c r="D68" s="58"/>
      <c r="E68" s="26" t="s">
        <v>40</v>
      </c>
      <c r="F68" s="8"/>
      <c r="G68" s="5">
        <v>5</v>
      </c>
      <c r="H68" s="5">
        <v>5</v>
      </c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34"/>
      <c r="C69" s="54">
        <f>C68+C67+C66</f>
        <v>1.785</v>
      </c>
      <c r="D69" s="58" t="s">
        <v>98</v>
      </c>
      <c r="E69" s="21" t="s">
        <v>102</v>
      </c>
      <c r="F69" s="8">
        <v>200</v>
      </c>
      <c r="G69" s="5"/>
      <c r="H69" s="5"/>
      <c r="I69" s="5">
        <v>3.12</v>
      </c>
      <c r="J69" s="5">
        <v>2.66</v>
      </c>
      <c r="K69" s="5">
        <v>14.18</v>
      </c>
      <c r="L69" s="5">
        <v>93.34</v>
      </c>
      <c r="M69" s="5">
        <v>13.6</v>
      </c>
      <c r="N69" s="5">
        <v>0.52</v>
      </c>
      <c r="O69" s="5">
        <v>0</v>
      </c>
      <c r="P69" s="5">
        <v>0</v>
      </c>
      <c r="Q69" s="5">
        <v>3.65</v>
      </c>
    </row>
    <row r="70" spans="2:17" ht="12.75">
      <c r="B70" s="34">
        <v>39</v>
      </c>
      <c r="C70" s="34">
        <f>B70*G70/1000</f>
        <v>0.39</v>
      </c>
      <c r="D70" s="58"/>
      <c r="E70" s="36" t="s">
        <v>40</v>
      </c>
      <c r="F70" s="8"/>
      <c r="G70" s="5">
        <v>10</v>
      </c>
      <c r="H70" s="5">
        <v>10</v>
      </c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34">
        <v>42</v>
      </c>
      <c r="C71" s="34">
        <f>B71*G71/1000</f>
        <v>5.88</v>
      </c>
      <c r="D71" s="60"/>
      <c r="E71" s="10" t="s">
        <v>26</v>
      </c>
      <c r="F71" s="8"/>
      <c r="G71" s="5">
        <v>140</v>
      </c>
      <c r="H71" s="5">
        <v>140</v>
      </c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34">
        <v>200</v>
      </c>
      <c r="C72" s="34">
        <f>B72*G72/1000</f>
        <v>0.6</v>
      </c>
      <c r="D72" s="60"/>
      <c r="E72" s="10" t="s">
        <v>49</v>
      </c>
      <c r="F72" s="8"/>
      <c r="G72" s="5">
        <v>3</v>
      </c>
      <c r="H72" s="5">
        <v>3</v>
      </c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34">
        <v>77</v>
      </c>
      <c r="C73" s="34">
        <f>B73*F73/1000</f>
        <v>1.54</v>
      </c>
      <c r="D73" s="60"/>
      <c r="E73" s="9" t="s">
        <v>286</v>
      </c>
      <c r="F73" s="8">
        <v>20</v>
      </c>
      <c r="G73" s="5"/>
      <c r="H73" s="5"/>
      <c r="I73" s="5">
        <v>2.6</v>
      </c>
      <c r="J73" s="5">
        <v>1.9</v>
      </c>
      <c r="K73" s="5">
        <v>25.3</v>
      </c>
      <c r="L73" s="5">
        <v>130.1</v>
      </c>
      <c r="M73" s="5">
        <v>8.9</v>
      </c>
      <c r="N73" s="5">
        <v>7.4</v>
      </c>
      <c r="O73" s="5">
        <v>0</v>
      </c>
      <c r="P73" s="5">
        <v>0</v>
      </c>
      <c r="Q73" s="5">
        <v>0</v>
      </c>
    </row>
    <row r="74" spans="2:17" ht="12.75">
      <c r="B74" s="34"/>
      <c r="C74" s="54">
        <f>C70+C71+C72+C73</f>
        <v>8.41</v>
      </c>
      <c r="D74" s="60"/>
      <c r="E74" s="9"/>
      <c r="F74" s="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34"/>
      <c r="C75" s="54"/>
      <c r="D75" s="60"/>
      <c r="E75" s="5" t="s">
        <v>14</v>
      </c>
      <c r="F75" s="8"/>
      <c r="G75" s="5"/>
      <c r="H75" s="5"/>
      <c r="I75" s="9">
        <f aca="true" t="shared" si="6" ref="I75:Q75">SUM(I59:I73)</f>
        <v>17.970000000000002</v>
      </c>
      <c r="J75" s="9">
        <f t="shared" si="6"/>
        <v>16.84</v>
      </c>
      <c r="K75" s="9">
        <f t="shared" si="6"/>
        <v>65.08</v>
      </c>
      <c r="L75" s="9">
        <f t="shared" si="6"/>
        <v>503.1</v>
      </c>
      <c r="M75" s="9">
        <f t="shared" si="6"/>
        <v>240.57</v>
      </c>
      <c r="N75" s="9">
        <f t="shared" si="6"/>
        <v>10.58</v>
      </c>
      <c r="O75" s="9">
        <f t="shared" si="6"/>
        <v>0.064</v>
      </c>
      <c r="P75" s="9">
        <f t="shared" si="6"/>
        <v>0.253</v>
      </c>
      <c r="Q75" s="9">
        <f t="shared" si="6"/>
        <v>4.202</v>
      </c>
    </row>
    <row r="76" spans="2:17" ht="12.75">
      <c r="B76" s="34"/>
      <c r="C76" s="34"/>
      <c r="D76" s="60"/>
      <c r="E76" s="81" t="s">
        <v>15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ht="12.75">
      <c r="B77" s="34">
        <v>44</v>
      </c>
      <c r="C77" s="34">
        <f>B77*F77/1000</f>
        <v>8.8</v>
      </c>
      <c r="D77" s="60"/>
      <c r="E77" s="9" t="s">
        <v>219</v>
      </c>
      <c r="F77" s="8">
        <v>200</v>
      </c>
      <c r="G77" s="5">
        <v>200</v>
      </c>
      <c r="H77" s="5"/>
      <c r="I77" s="5">
        <v>2.5</v>
      </c>
      <c r="J77" s="5">
        <v>2.8</v>
      </c>
      <c r="K77" s="5">
        <v>11</v>
      </c>
      <c r="L77" s="5">
        <v>78</v>
      </c>
      <c r="M77" s="5">
        <v>220</v>
      </c>
      <c r="N77" s="5">
        <v>24</v>
      </c>
      <c r="O77" s="5">
        <v>0.3</v>
      </c>
      <c r="P77" s="5">
        <v>1.4</v>
      </c>
      <c r="Q77" s="5">
        <v>0</v>
      </c>
    </row>
    <row r="78" spans="2:17" ht="12.75">
      <c r="B78" s="34">
        <v>44</v>
      </c>
      <c r="C78" s="34">
        <f>B78*F78/1000</f>
        <v>1.54</v>
      </c>
      <c r="D78" s="60"/>
      <c r="E78" s="9" t="s">
        <v>103</v>
      </c>
      <c r="F78" s="9">
        <v>35</v>
      </c>
      <c r="G78" s="5">
        <v>35</v>
      </c>
      <c r="H78" s="5">
        <v>35</v>
      </c>
      <c r="I78" s="5">
        <v>2.8</v>
      </c>
      <c r="J78" s="5">
        <v>0.3</v>
      </c>
      <c r="K78" s="5">
        <v>18</v>
      </c>
      <c r="L78" s="5">
        <v>88.5</v>
      </c>
      <c r="M78" s="5">
        <v>7</v>
      </c>
      <c r="N78" s="5">
        <v>8.1</v>
      </c>
      <c r="O78" s="5">
        <v>0.1</v>
      </c>
      <c r="P78" s="5">
        <v>0</v>
      </c>
      <c r="Q78" s="5">
        <v>0</v>
      </c>
    </row>
    <row r="79" spans="2:17" ht="12.75">
      <c r="B79" s="34"/>
      <c r="C79" s="54">
        <f>C78+C77</f>
        <v>10.34</v>
      </c>
      <c r="D79" s="60"/>
      <c r="E79" s="5" t="s">
        <v>14</v>
      </c>
      <c r="F79" s="22"/>
      <c r="G79" s="5"/>
      <c r="H79" s="5"/>
      <c r="I79" s="9">
        <f aca="true" t="shared" si="7" ref="I79:Q79">SUM(I77:I78)</f>
        <v>5.3</v>
      </c>
      <c r="J79" s="9">
        <f t="shared" si="7"/>
        <v>3.0999999999999996</v>
      </c>
      <c r="K79" s="9">
        <f t="shared" si="7"/>
        <v>29</v>
      </c>
      <c r="L79" s="9">
        <f t="shared" si="7"/>
        <v>166.5</v>
      </c>
      <c r="M79" s="9">
        <f t="shared" si="7"/>
        <v>227</v>
      </c>
      <c r="N79" s="9">
        <f t="shared" si="7"/>
        <v>32.1</v>
      </c>
      <c r="O79" s="9">
        <f t="shared" si="7"/>
        <v>0.4</v>
      </c>
      <c r="P79" s="9">
        <f t="shared" si="7"/>
        <v>1.4</v>
      </c>
      <c r="Q79" s="9">
        <f t="shared" si="7"/>
        <v>0</v>
      </c>
    </row>
    <row r="80" spans="2:17" ht="12.75">
      <c r="B80" s="34"/>
      <c r="C80" s="54">
        <f>C79+C74+C69+C65+C57+C53+C44+C36+C27+C19+C17+C14+C10</f>
        <v>89.92729999999997</v>
      </c>
      <c r="D80" s="60"/>
      <c r="E80" s="9" t="s">
        <v>16</v>
      </c>
      <c r="F80" s="22"/>
      <c r="G80" s="5"/>
      <c r="H80" s="5"/>
      <c r="I80" s="9">
        <f aca="true" t="shared" si="8" ref="I80:Q80">SUM(I17,I20,I57,I79,I75)</f>
        <v>52.144000000000005</v>
      </c>
      <c r="J80" s="9">
        <f t="shared" si="8"/>
        <v>67.962</v>
      </c>
      <c r="K80" s="9">
        <f t="shared" si="8"/>
        <v>260.299</v>
      </c>
      <c r="L80" s="9">
        <f t="shared" si="8"/>
        <v>1841.0210000000002</v>
      </c>
      <c r="M80" s="9">
        <f t="shared" si="8"/>
        <v>820.3689999999999</v>
      </c>
      <c r="N80" s="9">
        <f t="shared" si="8"/>
        <v>56.525</v>
      </c>
      <c r="O80" s="9">
        <f t="shared" si="8"/>
        <v>0.829</v>
      </c>
      <c r="P80" s="9">
        <f t="shared" si="8"/>
        <v>2.214</v>
      </c>
      <c r="Q80" s="9">
        <f t="shared" si="8"/>
        <v>55.762</v>
      </c>
    </row>
  </sheetData>
  <sheetProtection/>
  <mergeCells count="15">
    <mergeCell ref="D2:D3"/>
    <mergeCell ref="E1:Q1"/>
    <mergeCell ref="E2:E3"/>
    <mergeCell ref="I2:L2"/>
    <mergeCell ref="M2:N2"/>
    <mergeCell ref="O2:Q2"/>
    <mergeCell ref="F2:F3"/>
    <mergeCell ref="G2:G3"/>
    <mergeCell ref="H2:H3"/>
    <mergeCell ref="D5:D6"/>
    <mergeCell ref="E4:Q4"/>
    <mergeCell ref="E76:Q76"/>
    <mergeCell ref="E58:Q58"/>
    <mergeCell ref="E18:Q18"/>
    <mergeCell ref="E21:Q21"/>
  </mergeCells>
  <printOptions horizontalCentered="1"/>
  <pageMargins left="0.12" right="0.14" top="0.12" bottom="0.4" header="0" footer="0"/>
  <pageSetup fitToHeight="0" horizontalDpi="600" verticalDpi="600" orientation="landscape" paperSize="9" scale="80" r:id="rId1"/>
  <headerFooter alignWithMargins="0">
    <oddFooter>&amp;C&amp;P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9"/>
  <sheetViews>
    <sheetView zoomScaleSheetLayoutView="100" workbookViewId="0" topLeftCell="B19">
      <selection activeCell="G61" sqref="G61"/>
    </sheetView>
  </sheetViews>
  <sheetFormatPr defaultColWidth="9.140625" defaultRowHeight="12.75"/>
  <cols>
    <col min="1" max="1" width="0.42578125" style="3" hidden="1" customWidth="1"/>
    <col min="2" max="2" width="7.140625" style="3" customWidth="1"/>
    <col min="3" max="3" width="7.7109375" style="3" customWidth="1"/>
    <col min="4" max="4" width="9.140625" style="4" customWidth="1"/>
    <col min="5" max="5" width="25.28125" style="3" customWidth="1"/>
    <col min="6" max="6" width="9.421875" style="3" customWidth="1"/>
    <col min="7" max="7" width="9.8515625" style="3" bestFit="1" customWidth="1"/>
    <col min="8" max="8" width="7.57421875" style="3" customWidth="1"/>
    <col min="9" max="9" width="9.140625" style="3" bestFit="1" customWidth="1"/>
    <col min="10" max="10" width="9.421875" style="3" bestFit="1" customWidth="1"/>
    <col min="11" max="11" width="11.421875" style="3" customWidth="1"/>
    <col min="12" max="12" width="12.421875" style="3" customWidth="1"/>
    <col min="13" max="13" width="10.28125" style="3" customWidth="1"/>
    <col min="14" max="14" width="11.28125" style="3" customWidth="1"/>
    <col min="15" max="17" width="8.00390625" style="3" bestFit="1" customWidth="1"/>
    <col min="18" max="16384" width="9.140625" style="3" customWidth="1"/>
  </cols>
  <sheetData>
    <row r="1" spans="4:17" ht="12.75">
      <c r="D1" s="23"/>
      <c r="E1" s="86" t="s">
        <v>104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2.75">
      <c r="B2" s="55" t="s">
        <v>278</v>
      </c>
      <c r="C2" s="55"/>
      <c r="D2" s="89" t="s">
        <v>88</v>
      </c>
      <c r="E2" s="88" t="s">
        <v>0</v>
      </c>
      <c r="F2" s="88" t="s">
        <v>1</v>
      </c>
      <c r="G2" s="88" t="s">
        <v>23</v>
      </c>
      <c r="H2" s="88" t="s">
        <v>24</v>
      </c>
      <c r="I2" s="88" t="s">
        <v>2</v>
      </c>
      <c r="J2" s="88"/>
      <c r="K2" s="88"/>
      <c r="L2" s="88"/>
      <c r="M2" s="88" t="s">
        <v>3</v>
      </c>
      <c r="N2" s="88"/>
      <c r="O2" s="88" t="s">
        <v>4</v>
      </c>
      <c r="P2" s="88"/>
      <c r="Q2" s="88"/>
    </row>
    <row r="3" spans="2:17" ht="38.25">
      <c r="B3" s="53" t="s">
        <v>280</v>
      </c>
      <c r="C3" s="53" t="s">
        <v>281</v>
      </c>
      <c r="D3" s="89"/>
      <c r="E3" s="88"/>
      <c r="F3" s="88"/>
      <c r="G3" s="88"/>
      <c r="H3" s="88"/>
      <c r="I3" s="27" t="s">
        <v>76</v>
      </c>
      <c r="J3" s="27" t="s">
        <v>77</v>
      </c>
      <c r="K3" s="27" t="s">
        <v>78</v>
      </c>
      <c r="L3" s="27" t="s">
        <v>5</v>
      </c>
      <c r="M3" s="27" t="s">
        <v>6</v>
      </c>
      <c r="N3" s="27" t="s">
        <v>7</v>
      </c>
      <c r="O3" s="27" t="s">
        <v>95</v>
      </c>
      <c r="P3" s="27" t="s">
        <v>96</v>
      </c>
      <c r="Q3" s="27" t="s">
        <v>8</v>
      </c>
    </row>
    <row r="4" spans="2:17" ht="12.75">
      <c r="B4" s="34"/>
      <c r="C4" s="34"/>
      <c r="D4" s="60"/>
      <c r="E4" s="81" t="s">
        <v>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2:17" ht="20.25" customHeight="1">
      <c r="B5" s="34"/>
      <c r="C5" s="34"/>
      <c r="D5" s="60" t="s">
        <v>252</v>
      </c>
      <c r="E5" s="9" t="s">
        <v>249</v>
      </c>
      <c r="F5" s="8">
        <v>200</v>
      </c>
      <c r="G5" s="5"/>
      <c r="H5" s="5"/>
      <c r="I5" s="5">
        <v>5.89</v>
      </c>
      <c r="J5" s="5">
        <v>4.9</v>
      </c>
      <c r="K5" s="5">
        <v>27.93</v>
      </c>
      <c r="L5" s="5">
        <v>173.3</v>
      </c>
      <c r="M5" s="5">
        <v>128.86</v>
      </c>
      <c r="N5" s="5">
        <v>2.3</v>
      </c>
      <c r="O5" s="5">
        <v>0.18</v>
      </c>
      <c r="P5" s="5">
        <v>0.23</v>
      </c>
      <c r="Q5" s="5">
        <v>1.32</v>
      </c>
    </row>
    <row r="6" spans="2:17" ht="12.75">
      <c r="B6" s="34">
        <v>42</v>
      </c>
      <c r="C6" s="34">
        <f>B6*G6/1000</f>
        <v>6.3</v>
      </c>
      <c r="D6" s="60"/>
      <c r="E6" s="11" t="s">
        <v>26</v>
      </c>
      <c r="F6" s="8"/>
      <c r="G6" s="5">
        <v>150</v>
      </c>
      <c r="H6" s="5">
        <v>150</v>
      </c>
      <c r="I6" s="5"/>
      <c r="J6" s="5"/>
      <c r="K6" s="5"/>
      <c r="L6" s="5"/>
      <c r="M6" s="5"/>
      <c r="N6" s="5"/>
      <c r="O6" s="5"/>
      <c r="P6" s="5"/>
      <c r="Q6" s="5"/>
    </row>
    <row r="7" spans="2:17" ht="12.75">
      <c r="B7" s="34">
        <v>29</v>
      </c>
      <c r="C7" s="34">
        <f>B7*G7/1000</f>
        <v>0.435</v>
      </c>
      <c r="D7" s="60"/>
      <c r="E7" s="11" t="s">
        <v>121</v>
      </c>
      <c r="F7" s="8"/>
      <c r="G7" s="5">
        <v>15</v>
      </c>
      <c r="H7" s="5">
        <v>15</v>
      </c>
      <c r="I7" s="5"/>
      <c r="J7" s="5"/>
      <c r="K7" s="5"/>
      <c r="L7" s="5"/>
      <c r="M7" s="5"/>
      <c r="N7" s="5"/>
      <c r="O7" s="5"/>
      <c r="P7" s="5"/>
      <c r="Q7" s="5"/>
    </row>
    <row r="8" spans="2:17" ht="12.75">
      <c r="B8" s="34">
        <v>39</v>
      </c>
      <c r="C8" s="34">
        <f>B8*G8/1000</f>
        <v>0.195</v>
      </c>
      <c r="D8" s="60"/>
      <c r="E8" s="11" t="s">
        <v>40</v>
      </c>
      <c r="F8" s="8"/>
      <c r="G8" s="5">
        <v>5</v>
      </c>
      <c r="H8" s="5">
        <v>5</v>
      </c>
      <c r="I8" s="5"/>
      <c r="J8" s="5"/>
      <c r="K8" s="5"/>
      <c r="L8" s="5"/>
      <c r="M8" s="5"/>
      <c r="N8" s="5"/>
      <c r="O8" s="5"/>
      <c r="P8" s="5"/>
      <c r="Q8" s="5"/>
    </row>
    <row r="9" spans="2:17" ht="12.75">
      <c r="B9" s="34">
        <v>405</v>
      </c>
      <c r="C9" s="34">
        <f>B9*G9/1000</f>
        <v>2.025</v>
      </c>
      <c r="D9" s="60"/>
      <c r="E9" s="11" t="s">
        <v>27</v>
      </c>
      <c r="F9" s="8"/>
      <c r="G9" s="5">
        <v>5</v>
      </c>
      <c r="H9" s="5">
        <v>5</v>
      </c>
      <c r="I9" s="5"/>
      <c r="J9" s="5"/>
      <c r="K9" s="5"/>
      <c r="L9" s="5"/>
      <c r="M9" s="5"/>
      <c r="N9" s="5"/>
      <c r="O9" s="5"/>
      <c r="P9" s="5"/>
      <c r="Q9" s="5"/>
    </row>
    <row r="10" spans="2:17" ht="12.75">
      <c r="B10" s="34">
        <v>180</v>
      </c>
      <c r="C10" s="34">
        <f>B10*G10/1000</f>
        <v>0.18</v>
      </c>
      <c r="D10" s="60"/>
      <c r="E10" s="11" t="s">
        <v>44</v>
      </c>
      <c r="F10" s="8"/>
      <c r="G10" s="5">
        <v>1</v>
      </c>
      <c r="H10" s="5">
        <v>1</v>
      </c>
      <c r="I10" s="5"/>
      <c r="J10" s="5"/>
      <c r="K10" s="5"/>
      <c r="L10" s="5"/>
      <c r="M10" s="5"/>
      <c r="N10" s="5"/>
      <c r="O10" s="5"/>
      <c r="P10" s="5"/>
      <c r="Q10" s="5"/>
    </row>
    <row r="11" spans="2:17" ht="12.75">
      <c r="B11" s="34"/>
      <c r="C11" s="54">
        <f>C6+C7+C8+C9+C10</f>
        <v>9.135</v>
      </c>
      <c r="D11" s="57" t="s">
        <v>90</v>
      </c>
      <c r="E11" s="21" t="s">
        <v>223</v>
      </c>
      <c r="F11" s="9" t="s">
        <v>270</v>
      </c>
      <c r="G11" s="5"/>
      <c r="H11" s="5"/>
      <c r="I11" s="5">
        <v>0.1</v>
      </c>
      <c r="J11" s="5">
        <v>0.01</v>
      </c>
      <c r="K11" s="5">
        <v>14.36</v>
      </c>
      <c r="L11" s="5">
        <v>40.56</v>
      </c>
      <c r="M11" s="5">
        <v>14.22</v>
      </c>
      <c r="N11" s="5">
        <v>0.36</v>
      </c>
      <c r="O11" s="5">
        <v>0</v>
      </c>
      <c r="P11" s="5">
        <v>0</v>
      </c>
      <c r="Q11" s="5">
        <v>6.14</v>
      </c>
    </row>
    <row r="12" spans="2:17" ht="12.75">
      <c r="B12" s="34">
        <v>135</v>
      </c>
      <c r="C12" s="34">
        <f>B12*G12/1000</f>
        <v>0.675</v>
      </c>
      <c r="D12" s="58"/>
      <c r="E12" s="36" t="s">
        <v>55</v>
      </c>
      <c r="F12" s="8"/>
      <c r="G12" s="5">
        <v>5</v>
      </c>
      <c r="H12" s="5">
        <v>5</v>
      </c>
      <c r="I12" s="5"/>
      <c r="J12" s="5"/>
      <c r="K12" s="5"/>
      <c r="L12" s="5"/>
      <c r="M12" s="5"/>
      <c r="N12" s="5"/>
      <c r="O12" s="5"/>
      <c r="P12" s="5"/>
      <c r="Q12" s="5"/>
    </row>
    <row r="13" spans="2:17" ht="12.75">
      <c r="B13" s="34">
        <v>200</v>
      </c>
      <c r="C13" s="34">
        <f>B13*G13/1000</f>
        <v>0.1</v>
      </c>
      <c r="D13" s="58"/>
      <c r="E13" s="36" t="s">
        <v>106</v>
      </c>
      <c r="F13" s="8"/>
      <c r="G13" s="5">
        <v>0.5</v>
      </c>
      <c r="H13" s="5">
        <v>0.5</v>
      </c>
      <c r="I13" s="5"/>
      <c r="J13" s="5"/>
      <c r="K13" s="5"/>
      <c r="L13" s="5"/>
      <c r="M13" s="5"/>
      <c r="N13" s="5"/>
      <c r="O13" s="5"/>
      <c r="P13" s="5"/>
      <c r="Q13" s="5"/>
    </row>
    <row r="14" spans="2:17" ht="12.75">
      <c r="B14" s="34">
        <v>39</v>
      </c>
      <c r="C14" s="34">
        <f>B14*G14/1000</f>
        <v>0.39</v>
      </c>
      <c r="D14" s="58"/>
      <c r="E14" s="36" t="s">
        <v>40</v>
      </c>
      <c r="F14" s="8"/>
      <c r="G14" s="5">
        <v>10</v>
      </c>
      <c r="H14" s="5">
        <v>10</v>
      </c>
      <c r="I14" s="5"/>
      <c r="J14" s="5"/>
      <c r="K14" s="5"/>
      <c r="L14" s="5"/>
      <c r="M14" s="5"/>
      <c r="N14" s="5"/>
      <c r="O14" s="5"/>
      <c r="P14" s="5"/>
      <c r="Q14" s="5"/>
    </row>
    <row r="15" spans="2:17" ht="12.75">
      <c r="B15" s="34"/>
      <c r="C15" s="53">
        <f>C12+C13+C14</f>
        <v>1.165</v>
      </c>
      <c r="D15" s="63" t="s">
        <v>209</v>
      </c>
      <c r="E15" s="9" t="s">
        <v>224</v>
      </c>
      <c r="F15" s="40" t="s">
        <v>303</v>
      </c>
      <c r="G15" s="5"/>
      <c r="H15" s="5"/>
      <c r="I15" s="5">
        <v>2.7</v>
      </c>
      <c r="J15" s="5">
        <v>4.29</v>
      </c>
      <c r="K15" s="5">
        <v>31.5</v>
      </c>
      <c r="L15" s="5">
        <v>175.6</v>
      </c>
      <c r="M15" s="5">
        <v>11.45</v>
      </c>
      <c r="N15" s="5">
        <v>0.75</v>
      </c>
      <c r="O15" s="5">
        <v>0.054</v>
      </c>
      <c r="P15" s="5">
        <v>0.03</v>
      </c>
      <c r="Q15" s="5">
        <v>0.5</v>
      </c>
    </row>
    <row r="16" spans="2:17" ht="12.75">
      <c r="B16" s="34">
        <v>44</v>
      </c>
      <c r="C16" s="52">
        <f>B16*G16/1000</f>
        <v>1.76</v>
      </c>
      <c r="D16" s="63"/>
      <c r="E16" s="5" t="s">
        <v>101</v>
      </c>
      <c r="F16" s="8"/>
      <c r="G16" s="5">
        <v>40</v>
      </c>
      <c r="H16" s="5">
        <v>40</v>
      </c>
      <c r="I16" s="5"/>
      <c r="J16" s="5"/>
      <c r="K16" s="5"/>
      <c r="L16" s="5"/>
      <c r="M16" s="5"/>
      <c r="N16" s="5"/>
      <c r="O16" s="5"/>
      <c r="P16" s="5"/>
      <c r="Q16" s="5"/>
    </row>
    <row r="17" spans="2:17" ht="12.75">
      <c r="B17" s="34">
        <v>365</v>
      </c>
      <c r="C17" s="34">
        <f>B17*G17/1000</f>
        <v>2.19</v>
      </c>
      <c r="D17" s="63"/>
      <c r="E17" s="5" t="s">
        <v>28</v>
      </c>
      <c r="F17" s="8"/>
      <c r="G17" s="5">
        <v>6</v>
      </c>
      <c r="H17" s="5">
        <v>5</v>
      </c>
      <c r="I17" s="5"/>
      <c r="J17" s="5"/>
      <c r="K17" s="5"/>
      <c r="L17" s="5"/>
      <c r="M17" s="5"/>
      <c r="N17" s="5"/>
      <c r="O17" s="5"/>
      <c r="P17" s="5"/>
      <c r="Q17" s="5"/>
    </row>
    <row r="18" spans="2:17" ht="12.75">
      <c r="B18" s="34">
        <v>405</v>
      </c>
      <c r="C18" s="34">
        <f>B18*G18/1000</f>
        <v>1.62</v>
      </c>
      <c r="D18" s="63"/>
      <c r="E18" s="5" t="s">
        <v>27</v>
      </c>
      <c r="F18" s="8"/>
      <c r="G18" s="5">
        <v>4</v>
      </c>
      <c r="H18" s="5">
        <v>4</v>
      </c>
      <c r="I18" s="5"/>
      <c r="J18" s="5"/>
      <c r="K18" s="5"/>
      <c r="L18" s="5"/>
      <c r="M18" s="5"/>
      <c r="N18" s="5"/>
      <c r="O18" s="5"/>
      <c r="P18" s="5"/>
      <c r="Q18" s="5"/>
    </row>
    <row r="19" spans="2:17" ht="12.75">
      <c r="B19" s="34"/>
      <c r="C19" s="61">
        <f>C16+C17+C18</f>
        <v>5.57</v>
      </c>
      <c r="D19" s="60"/>
      <c r="E19" s="5" t="s">
        <v>11</v>
      </c>
      <c r="F19" s="22"/>
      <c r="G19" s="5"/>
      <c r="H19" s="5"/>
      <c r="I19" s="9">
        <f aca="true" t="shared" si="0" ref="I19:Q19">SUM(I5:I15)</f>
        <v>8.69</v>
      </c>
      <c r="J19" s="9">
        <f t="shared" si="0"/>
        <v>9.2</v>
      </c>
      <c r="K19" s="9">
        <f t="shared" si="0"/>
        <v>73.78999999999999</v>
      </c>
      <c r="L19" s="9">
        <f t="shared" si="0"/>
        <v>389.46000000000004</v>
      </c>
      <c r="M19" s="9">
        <f t="shared" si="0"/>
        <v>154.53</v>
      </c>
      <c r="N19" s="9">
        <f t="shared" si="0"/>
        <v>3.4099999999999997</v>
      </c>
      <c r="O19" s="9">
        <f t="shared" si="0"/>
        <v>0.23399999999999999</v>
      </c>
      <c r="P19" s="9">
        <f t="shared" si="0"/>
        <v>0.26</v>
      </c>
      <c r="Q19" s="9">
        <f t="shared" si="0"/>
        <v>7.96</v>
      </c>
    </row>
    <row r="20" spans="2:17" ht="12.75">
      <c r="B20" s="34"/>
      <c r="C20" s="34"/>
      <c r="D20" s="60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2:17" ht="12.75">
      <c r="B21" s="34">
        <v>75</v>
      </c>
      <c r="C21" s="53">
        <f>B21*F21/1000</f>
        <v>7.5</v>
      </c>
      <c r="D21" s="60"/>
      <c r="E21" s="28" t="s">
        <v>80</v>
      </c>
      <c r="F21" s="28">
        <v>100</v>
      </c>
      <c r="G21" s="12">
        <v>100</v>
      </c>
      <c r="H21" s="12">
        <v>95</v>
      </c>
      <c r="I21" s="12">
        <v>0.41</v>
      </c>
      <c r="J21" s="12">
        <v>0</v>
      </c>
      <c r="K21" s="12">
        <v>11.09</v>
      </c>
      <c r="L21" s="12">
        <v>45.32</v>
      </c>
      <c r="M21" s="12">
        <v>16.48</v>
      </c>
      <c r="N21" s="12">
        <v>0.21</v>
      </c>
      <c r="O21" s="12">
        <v>0</v>
      </c>
      <c r="P21" s="12">
        <v>0.02</v>
      </c>
      <c r="Q21" s="12">
        <v>16.69</v>
      </c>
    </row>
    <row r="22" spans="2:17" ht="12.75">
      <c r="B22" s="34"/>
      <c r="C22" s="61"/>
      <c r="D22" s="60"/>
      <c r="E22" s="5" t="s">
        <v>279</v>
      </c>
      <c r="F22" s="22"/>
      <c r="G22" s="5"/>
      <c r="H22" s="5"/>
      <c r="I22" s="9">
        <f aca="true" t="shared" si="1" ref="I22:Q22">I21</f>
        <v>0.41</v>
      </c>
      <c r="J22" s="9">
        <f t="shared" si="1"/>
        <v>0</v>
      </c>
      <c r="K22" s="9">
        <f>K21</f>
        <v>11.09</v>
      </c>
      <c r="L22" s="9">
        <f t="shared" si="1"/>
        <v>45.32</v>
      </c>
      <c r="M22" s="9">
        <f t="shared" si="1"/>
        <v>16.48</v>
      </c>
      <c r="N22" s="9">
        <f t="shared" si="1"/>
        <v>0.21</v>
      </c>
      <c r="O22" s="9">
        <f t="shared" si="1"/>
        <v>0</v>
      </c>
      <c r="P22" s="9">
        <f t="shared" si="1"/>
        <v>0.02</v>
      </c>
      <c r="Q22" s="9">
        <f t="shared" si="1"/>
        <v>16.69</v>
      </c>
    </row>
    <row r="23" spans="2:17" ht="12.75">
      <c r="B23" s="34"/>
      <c r="C23" s="34"/>
      <c r="D23" s="60"/>
      <c r="E23" s="90" t="s">
        <v>12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80"/>
    </row>
    <row r="24" spans="2:17" ht="12.75">
      <c r="B24" s="34"/>
      <c r="C24" s="34"/>
      <c r="D24" s="63" t="s">
        <v>92</v>
      </c>
      <c r="E24" s="9" t="s">
        <v>108</v>
      </c>
      <c r="F24" s="8">
        <v>250</v>
      </c>
      <c r="G24" s="5"/>
      <c r="H24" s="5"/>
      <c r="I24" s="5">
        <v>8.6</v>
      </c>
      <c r="J24" s="5">
        <v>8.4</v>
      </c>
      <c r="K24" s="5">
        <v>16.325</v>
      </c>
      <c r="L24" s="5">
        <v>167.25</v>
      </c>
      <c r="M24" s="5">
        <v>45.3</v>
      </c>
      <c r="N24" s="5">
        <v>1.275</v>
      </c>
      <c r="O24" s="5">
        <v>0.1</v>
      </c>
      <c r="P24" s="5">
        <v>0.15</v>
      </c>
      <c r="Q24" s="5">
        <v>9.1</v>
      </c>
    </row>
    <row r="25" spans="2:17" ht="12.75">
      <c r="B25" s="34">
        <v>204</v>
      </c>
      <c r="C25" s="34">
        <f aca="true" t="shared" si="2" ref="C25:C31">B25*G25/1000</f>
        <v>7.14</v>
      </c>
      <c r="D25" s="60"/>
      <c r="E25" s="11" t="s">
        <v>109</v>
      </c>
      <c r="F25" s="8"/>
      <c r="G25" s="5">
        <v>35</v>
      </c>
      <c r="H25" s="5">
        <v>35</v>
      </c>
      <c r="I25" s="5"/>
      <c r="J25" s="5"/>
      <c r="K25" s="5"/>
      <c r="L25" s="5"/>
      <c r="M25" s="5"/>
      <c r="N25" s="5"/>
      <c r="O25" s="5"/>
      <c r="P25" s="5"/>
      <c r="Q25" s="5"/>
    </row>
    <row r="26" spans="2:17" ht="12.75">
      <c r="B26" s="34">
        <v>24</v>
      </c>
      <c r="C26" s="34">
        <f t="shared" si="2"/>
        <v>0.48</v>
      </c>
      <c r="D26" s="60"/>
      <c r="E26" s="11" t="s">
        <v>48</v>
      </c>
      <c r="F26" s="8"/>
      <c r="G26" s="5">
        <v>20</v>
      </c>
      <c r="H26" s="5">
        <v>20</v>
      </c>
      <c r="I26" s="5"/>
      <c r="J26" s="5"/>
      <c r="K26" s="5"/>
      <c r="L26" s="5"/>
      <c r="M26" s="5"/>
      <c r="N26" s="5"/>
      <c r="O26" s="5"/>
      <c r="P26" s="5"/>
      <c r="Q26" s="5"/>
    </row>
    <row r="27" spans="2:17" ht="12.75">
      <c r="B27" s="34">
        <v>0</v>
      </c>
      <c r="C27" s="34">
        <f t="shared" si="2"/>
        <v>0</v>
      </c>
      <c r="D27" s="60"/>
      <c r="E27" s="11" t="s">
        <v>33</v>
      </c>
      <c r="F27" s="8"/>
      <c r="G27" s="5">
        <v>80</v>
      </c>
      <c r="H27" s="5">
        <v>65</v>
      </c>
      <c r="I27" s="5"/>
      <c r="J27" s="5"/>
      <c r="K27" s="5"/>
      <c r="L27" s="5"/>
      <c r="M27" s="5"/>
      <c r="N27" s="5"/>
      <c r="O27" s="5"/>
      <c r="P27" s="5"/>
      <c r="Q27" s="5"/>
    </row>
    <row r="28" spans="2:17" ht="12.75">
      <c r="B28" s="34">
        <v>0</v>
      </c>
      <c r="C28" s="34">
        <f t="shared" si="2"/>
        <v>0</v>
      </c>
      <c r="D28" s="60"/>
      <c r="E28" s="11" t="s">
        <v>52</v>
      </c>
      <c r="F28" s="8"/>
      <c r="G28" s="5">
        <v>20</v>
      </c>
      <c r="H28" s="5">
        <v>18</v>
      </c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34">
        <v>0</v>
      </c>
      <c r="C29" s="34">
        <f t="shared" si="2"/>
        <v>0</v>
      </c>
      <c r="D29" s="60"/>
      <c r="E29" s="11" t="s">
        <v>34</v>
      </c>
      <c r="F29" s="8"/>
      <c r="G29" s="5">
        <v>20</v>
      </c>
      <c r="H29" s="5">
        <v>18</v>
      </c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34">
        <v>0</v>
      </c>
      <c r="C30" s="34">
        <f t="shared" si="2"/>
        <v>0</v>
      </c>
      <c r="D30" s="60"/>
      <c r="E30" s="11" t="s">
        <v>84</v>
      </c>
      <c r="F30" s="8"/>
      <c r="G30" s="5">
        <v>5</v>
      </c>
      <c r="H30" s="5">
        <v>5</v>
      </c>
      <c r="I30" s="5"/>
      <c r="J30" s="5"/>
      <c r="K30" s="5"/>
      <c r="L30" s="5"/>
      <c r="M30" s="5"/>
      <c r="N30" s="5"/>
      <c r="O30" s="5"/>
      <c r="P30" s="5"/>
      <c r="Q30" s="5"/>
    </row>
    <row r="31" spans="2:17" ht="12.75">
      <c r="B31" s="34">
        <v>405</v>
      </c>
      <c r="C31" s="34">
        <f t="shared" si="2"/>
        <v>2.025</v>
      </c>
      <c r="D31" s="60"/>
      <c r="E31" s="11" t="s">
        <v>27</v>
      </c>
      <c r="F31" s="8"/>
      <c r="G31" s="5">
        <v>5</v>
      </c>
      <c r="H31" s="5">
        <v>5</v>
      </c>
      <c r="I31" s="5"/>
      <c r="J31" s="5"/>
      <c r="K31" s="5"/>
      <c r="L31" s="5"/>
      <c r="M31" s="5"/>
      <c r="N31" s="5"/>
      <c r="O31" s="5"/>
      <c r="P31" s="5"/>
      <c r="Q31" s="5"/>
    </row>
    <row r="32" spans="2:17" ht="12.75">
      <c r="B32" s="34"/>
      <c r="C32" s="54">
        <f>C31+C30+C29+C28+C27+C26+C25</f>
        <v>9.645</v>
      </c>
      <c r="D32" s="63"/>
      <c r="E32" s="9"/>
      <c r="F32" s="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2.75">
      <c r="B33" s="34">
        <v>84</v>
      </c>
      <c r="C33" s="53">
        <f>B33*F33/1000</f>
        <v>4.2</v>
      </c>
      <c r="D33" s="63"/>
      <c r="E33" s="9" t="s">
        <v>220</v>
      </c>
      <c r="F33" s="9">
        <v>50</v>
      </c>
      <c r="G33" s="5">
        <v>50</v>
      </c>
      <c r="H33" s="5">
        <v>50</v>
      </c>
      <c r="I33" s="5">
        <v>1.1</v>
      </c>
      <c r="J33" s="5">
        <v>5.3</v>
      </c>
      <c r="K33" s="5">
        <v>4.6</v>
      </c>
      <c r="L33" s="5">
        <v>71.4</v>
      </c>
      <c r="M33" s="5">
        <v>24.6</v>
      </c>
      <c r="N33" s="5">
        <v>0.42</v>
      </c>
      <c r="O33" s="5">
        <v>0.012</v>
      </c>
      <c r="P33" s="5">
        <v>0.03</v>
      </c>
      <c r="Q33" s="5">
        <v>4.2</v>
      </c>
    </row>
    <row r="34" spans="2:17" ht="25.5">
      <c r="B34" s="34"/>
      <c r="C34" s="34"/>
      <c r="D34" s="63" t="s">
        <v>110</v>
      </c>
      <c r="E34" s="9" t="s">
        <v>111</v>
      </c>
      <c r="F34" s="8">
        <v>200</v>
      </c>
      <c r="G34" s="5"/>
      <c r="H34" s="5"/>
      <c r="I34" s="5">
        <v>11.8</v>
      </c>
      <c r="J34" s="5">
        <v>12.8</v>
      </c>
      <c r="K34" s="5">
        <v>28.48</v>
      </c>
      <c r="L34" s="5">
        <v>279.7</v>
      </c>
      <c r="M34" s="5">
        <v>92.55</v>
      </c>
      <c r="N34" s="5">
        <v>2.81</v>
      </c>
      <c r="O34" s="5">
        <v>0.09</v>
      </c>
      <c r="P34" s="5">
        <v>0.16</v>
      </c>
      <c r="Q34" s="5">
        <v>3.59</v>
      </c>
    </row>
    <row r="35" spans="2:17" ht="12.75">
      <c r="B35" s="34">
        <v>65</v>
      </c>
      <c r="C35" s="34">
        <f aca="true" t="shared" si="3" ref="C35:C44">B35*G35/1000</f>
        <v>0.195</v>
      </c>
      <c r="D35" s="60"/>
      <c r="E35" s="10" t="s">
        <v>30</v>
      </c>
      <c r="F35" s="8"/>
      <c r="G35" s="5">
        <v>3</v>
      </c>
      <c r="H35" s="5">
        <v>3</v>
      </c>
      <c r="I35" s="5"/>
      <c r="J35" s="5"/>
      <c r="K35" s="5"/>
      <c r="L35" s="5"/>
      <c r="M35" s="5"/>
      <c r="N35" s="5"/>
      <c r="O35" s="5"/>
      <c r="P35" s="5"/>
      <c r="Q35" s="5"/>
    </row>
    <row r="36" spans="2:17" ht="12.75">
      <c r="B36" s="34">
        <v>45</v>
      </c>
      <c r="C36" s="34">
        <f t="shared" si="3"/>
        <v>0.9</v>
      </c>
      <c r="D36" s="60"/>
      <c r="E36" s="10" t="s">
        <v>42</v>
      </c>
      <c r="F36" s="8"/>
      <c r="G36" s="5">
        <v>20</v>
      </c>
      <c r="H36" s="5">
        <v>20</v>
      </c>
      <c r="I36" s="5"/>
      <c r="J36" s="5"/>
      <c r="K36" s="5"/>
      <c r="L36" s="5"/>
      <c r="M36" s="5"/>
      <c r="N36" s="5"/>
      <c r="O36" s="5"/>
      <c r="P36" s="5"/>
      <c r="Q36" s="5"/>
    </row>
    <row r="37" spans="2:17" ht="12.75">
      <c r="B37" s="34">
        <v>0</v>
      </c>
      <c r="C37" s="34">
        <f t="shared" si="3"/>
        <v>0</v>
      </c>
      <c r="D37" s="60"/>
      <c r="E37" s="10" t="s">
        <v>38</v>
      </c>
      <c r="F37" s="8"/>
      <c r="G37" s="5">
        <v>180</v>
      </c>
      <c r="H37" s="5">
        <v>80</v>
      </c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34">
        <v>0</v>
      </c>
      <c r="C38" s="34">
        <f t="shared" si="3"/>
        <v>0</v>
      </c>
      <c r="D38" s="60"/>
      <c r="E38" s="10" t="s">
        <v>52</v>
      </c>
      <c r="F38" s="8"/>
      <c r="G38" s="5">
        <v>20</v>
      </c>
      <c r="H38" s="5">
        <v>18</v>
      </c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34">
        <v>0</v>
      </c>
      <c r="C39" s="34">
        <f t="shared" si="3"/>
        <v>0</v>
      </c>
      <c r="D39" s="60"/>
      <c r="E39" s="10" t="s">
        <v>34</v>
      </c>
      <c r="F39" s="8"/>
      <c r="G39" s="5">
        <v>20</v>
      </c>
      <c r="H39" s="5">
        <v>18</v>
      </c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34">
        <v>126</v>
      </c>
      <c r="C40" s="34">
        <f t="shared" si="3"/>
        <v>0.63</v>
      </c>
      <c r="D40" s="60"/>
      <c r="E40" s="10" t="s">
        <v>43</v>
      </c>
      <c r="F40" s="8"/>
      <c r="G40" s="5">
        <v>5</v>
      </c>
      <c r="H40" s="5">
        <v>5</v>
      </c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34">
        <v>26</v>
      </c>
      <c r="C41" s="34">
        <f t="shared" si="3"/>
        <v>0.13</v>
      </c>
      <c r="D41" s="60"/>
      <c r="E41" s="10" t="s">
        <v>46</v>
      </c>
      <c r="F41" s="8"/>
      <c r="G41" s="5">
        <v>5</v>
      </c>
      <c r="H41" s="5">
        <v>5</v>
      </c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34">
        <v>123</v>
      </c>
      <c r="C42" s="34">
        <f t="shared" si="3"/>
        <v>1.23</v>
      </c>
      <c r="D42" s="60"/>
      <c r="E42" s="10" t="s">
        <v>39</v>
      </c>
      <c r="F42" s="8"/>
      <c r="G42" s="5">
        <v>10</v>
      </c>
      <c r="H42" s="5">
        <v>8</v>
      </c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34">
        <v>4.5</v>
      </c>
      <c r="C43" s="34">
        <f>B43*G43/1</f>
        <v>0.6749999999999999</v>
      </c>
      <c r="D43" s="60"/>
      <c r="E43" s="10" t="s">
        <v>25</v>
      </c>
      <c r="F43" s="8"/>
      <c r="G43" s="5">
        <v>0.15</v>
      </c>
      <c r="H43" s="5">
        <v>0.13</v>
      </c>
      <c r="I43" s="5"/>
      <c r="J43" s="5"/>
      <c r="K43" s="5"/>
      <c r="L43" s="5"/>
      <c r="M43" s="5"/>
      <c r="N43" s="5"/>
      <c r="O43" s="5"/>
      <c r="P43" s="5"/>
      <c r="Q43" s="5"/>
    </row>
    <row r="44" spans="2:17" ht="12.75">
      <c r="B44" s="34">
        <v>300</v>
      </c>
      <c r="C44" s="34">
        <f t="shared" si="3"/>
        <v>21</v>
      </c>
      <c r="D44" s="60"/>
      <c r="E44" s="10" t="s">
        <v>53</v>
      </c>
      <c r="F44" s="8"/>
      <c r="G44" s="5">
        <v>70</v>
      </c>
      <c r="H44" s="5">
        <v>70</v>
      </c>
      <c r="I44" s="5"/>
      <c r="J44" s="5"/>
      <c r="K44" s="5"/>
      <c r="L44" s="5"/>
      <c r="M44" s="5"/>
      <c r="N44" s="5"/>
      <c r="O44" s="5"/>
      <c r="P44" s="5"/>
      <c r="Q44" s="5"/>
    </row>
    <row r="45" spans="2:17" ht="12.75">
      <c r="B45" s="34"/>
      <c r="C45" s="53">
        <f>C44+C43+C42+C41+C40+C39++C38+C37+C36+C35</f>
        <v>24.759999999999998</v>
      </c>
      <c r="D45" s="63" t="s">
        <v>93</v>
      </c>
      <c r="E45" s="9" t="s">
        <v>89</v>
      </c>
      <c r="F45" s="8">
        <v>200</v>
      </c>
      <c r="G45" s="5"/>
      <c r="H45" s="5"/>
      <c r="I45" s="5">
        <v>0.44</v>
      </c>
      <c r="J45" s="5">
        <v>0.02</v>
      </c>
      <c r="K45" s="5">
        <v>27.76</v>
      </c>
      <c r="L45" s="5">
        <v>113</v>
      </c>
      <c r="M45" s="5">
        <v>31.82</v>
      </c>
      <c r="N45" s="5">
        <v>1.24</v>
      </c>
      <c r="O45" s="5">
        <v>0</v>
      </c>
      <c r="P45" s="5">
        <v>0</v>
      </c>
      <c r="Q45" s="5">
        <v>0.4</v>
      </c>
    </row>
    <row r="46" spans="2:17" ht="12.75">
      <c r="B46" s="34">
        <v>80</v>
      </c>
      <c r="C46" s="34">
        <f>B46*G46/1000</f>
        <v>1.2</v>
      </c>
      <c r="D46" s="60"/>
      <c r="E46" s="11" t="s">
        <v>85</v>
      </c>
      <c r="F46" s="8"/>
      <c r="G46" s="5">
        <v>15</v>
      </c>
      <c r="H46" s="5">
        <v>15</v>
      </c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34">
        <v>39</v>
      </c>
      <c r="C47" s="34">
        <f>B47*G47/1000</f>
        <v>0.585</v>
      </c>
      <c r="D47" s="60"/>
      <c r="E47" s="11" t="s">
        <v>40</v>
      </c>
      <c r="F47" s="8"/>
      <c r="G47" s="5">
        <v>15</v>
      </c>
      <c r="H47" s="5">
        <v>15</v>
      </c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34">
        <v>27</v>
      </c>
      <c r="C48" s="34">
        <f>B48*G48/1000</f>
        <v>1.35</v>
      </c>
      <c r="D48" s="60"/>
      <c r="E48" s="9" t="s">
        <v>13</v>
      </c>
      <c r="F48" s="9">
        <v>50</v>
      </c>
      <c r="G48" s="5">
        <v>50</v>
      </c>
      <c r="H48" s="5">
        <v>50</v>
      </c>
      <c r="I48" s="5">
        <v>1.15</v>
      </c>
      <c r="J48" s="5">
        <v>0.2</v>
      </c>
      <c r="K48" s="5">
        <v>21.65</v>
      </c>
      <c r="L48" s="5">
        <v>93</v>
      </c>
      <c r="M48" s="5">
        <v>17</v>
      </c>
      <c r="N48" s="5">
        <v>1.15</v>
      </c>
      <c r="O48" s="5">
        <v>0</v>
      </c>
      <c r="P48" s="5">
        <v>0.01</v>
      </c>
      <c r="Q48" s="5">
        <v>0</v>
      </c>
    </row>
    <row r="49" spans="2:17" ht="12.75">
      <c r="B49" s="34"/>
      <c r="C49" s="54">
        <f>C48+C47+C46</f>
        <v>3.135</v>
      </c>
      <c r="D49" s="60"/>
      <c r="E49" s="5" t="s">
        <v>11</v>
      </c>
      <c r="F49" s="22"/>
      <c r="G49" s="5"/>
      <c r="H49" s="5"/>
      <c r="I49" s="9">
        <f aca="true" t="shared" si="4" ref="I49:Q49">SUM(I24:I48)</f>
        <v>23.09</v>
      </c>
      <c r="J49" s="9">
        <f t="shared" si="4"/>
        <v>26.72</v>
      </c>
      <c r="K49" s="9">
        <f t="shared" si="4"/>
        <v>98.815</v>
      </c>
      <c r="L49" s="9">
        <f t="shared" si="4"/>
        <v>724.35</v>
      </c>
      <c r="M49" s="9">
        <f t="shared" si="4"/>
        <v>211.26999999999998</v>
      </c>
      <c r="N49" s="9">
        <f t="shared" si="4"/>
        <v>6.895</v>
      </c>
      <c r="O49" s="9">
        <f t="shared" si="4"/>
        <v>0.202</v>
      </c>
      <c r="P49" s="9">
        <f t="shared" si="4"/>
        <v>0.35</v>
      </c>
      <c r="Q49" s="9">
        <f t="shared" si="4"/>
        <v>17.29</v>
      </c>
    </row>
    <row r="50" spans="2:17" ht="12.75">
      <c r="B50" s="34"/>
      <c r="C50" s="34"/>
      <c r="D50" s="60"/>
      <c r="E50" s="81" t="s">
        <v>86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ht="12.75">
      <c r="B51" s="34"/>
      <c r="C51" s="34"/>
      <c r="D51" s="60" t="s">
        <v>297</v>
      </c>
      <c r="E51" s="9" t="s">
        <v>296</v>
      </c>
      <c r="F51" s="8">
        <v>90</v>
      </c>
      <c r="G51" s="5"/>
      <c r="H51" s="5"/>
      <c r="I51" s="5">
        <v>7.18</v>
      </c>
      <c r="J51" s="5">
        <v>6.7</v>
      </c>
      <c r="K51" s="5">
        <v>61.4</v>
      </c>
      <c r="L51" s="5">
        <v>320.28</v>
      </c>
      <c r="M51" s="5">
        <v>36.36</v>
      </c>
      <c r="N51" s="5">
        <v>1.62</v>
      </c>
      <c r="O51" s="5">
        <v>0.096</v>
      </c>
      <c r="P51" s="5">
        <v>0.144</v>
      </c>
      <c r="Q51" s="5">
        <v>0.348</v>
      </c>
    </row>
    <row r="52" spans="2:17" ht="12.75">
      <c r="B52" s="34">
        <v>4.77</v>
      </c>
      <c r="C52" s="34">
        <f>B52*G52/1</f>
        <v>1.4309999999999998</v>
      </c>
      <c r="D52" s="60"/>
      <c r="E52" s="11" t="s">
        <v>25</v>
      </c>
      <c r="F52" s="8"/>
      <c r="G52" s="5">
        <v>0.3</v>
      </c>
      <c r="H52" s="5">
        <v>0.3</v>
      </c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34">
        <v>26</v>
      </c>
      <c r="C53" s="34">
        <f aca="true" t="shared" si="5" ref="C53:C58">B53*G53/1000</f>
        <v>1.3</v>
      </c>
      <c r="D53" s="60"/>
      <c r="E53" s="11" t="s">
        <v>46</v>
      </c>
      <c r="F53" s="8"/>
      <c r="G53" s="5">
        <v>50</v>
      </c>
      <c r="H53" s="5">
        <v>40</v>
      </c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34">
        <v>42</v>
      </c>
      <c r="C54" s="34">
        <f t="shared" si="5"/>
        <v>0.84</v>
      </c>
      <c r="D54" s="60"/>
      <c r="E54" s="11" t="s">
        <v>294</v>
      </c>
      <c r="F54" s="8"/>
      <c r="G54" s="5">
        <v>20</v>
      </c>
      <c r="H54" s="5">
        <v>20</v>
      </c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34">
        <v>200</v>
      </c>
      <c r="C55" s="34">
        <f t="shared" si="5"/>
        <v>0</v>
      </c>
      <c r="D55" s="60"/>
      <c r="E55" s="11" t="s">
        <v>257</v>
      </c>
      <c r="F55" s="8"/>
      <c r="G55" s="5">
        <v>0</v>
      </c>
      <c r="H55" s="5">
        <v>0</v>
      </c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34">
        <v>39</v>
      </c>
      <c r="C56" s="34">
        <f t="shared" si="5"/>
        <v>0.195</v>
      </c>
      <c r="D56" s="60"/>
      <c r="E56" s="11" t="s">
        <v>40</v>
      </c>
      <c r="F56" s="8"/>
      <c r="G56" s="5">
        <v>5</v>
      </c>
      <c r="H56" s="5">
        <v>5</v>
      </c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34">
        <v>250</v>
      </c>
      <c r="C57" s="34">
        <f t="shared" si="5"/>
        <v>0.625</v>
      </c>
      <c r="D57" s="60"/>
      <c r="E57" s="11" t="s">
        <v>45</v>
      </c>
      <c r="F57" s="8"/>
      <c r="G57" s="5">
        <v>2.5</v>
      </c>
      <c r="H57" s="5">
        <v>2.5</v>
      </c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34">
        <v>405</v>
      </c>
      <c r="C58" s="34">
        <f t="shared" si="5"/>
        <v>2.025</v>
      </c>
      <c r="D58" s="60"/>
      <c r="E58" s="11" t="s">
        <v>27</v>
      </c>
      <c r="F58" s="8"/>
      <c r="G58" s="5">
        <v>5</v>
      </c>
      <c r="H58" s="5">
        <v>5</v>
      </c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34">
        <v>32</v>
      </c>
      <c r="C59" s="34">
        <f>B59*F59/1000</f>
        <v>6.4</v>
      </c>
      <c r="D59" s="60" t="s">
        <v>131</v>
      </c>
      <c r="E59" s="9" t="s">
        <v>112</v>
      </c>
      <c r="F59" s="8">
        <v>200</v>
      </c>
      <c r="G59" s="5"/>
      <c r="H59" s="5"/>
      <c r="I59" s="5">
        <v>0.9</v>
      </c>
      <c r="J59" s="5">
        <v>0.18</v>
      </c>
      <c r="K59" s="5">
        <v>17.82</v>
      </c>
      <c r="L59" s="5">
        <v>77.4</v>
      </c>
      <c r="M59" s="5">
        <v>12.6</v>
      </c>
      <c r="N59" s="5">
        <v>2.52</v>
      </c>
      <c r="O59" s="5">
        <v>0.02</v>
      </c>
      <c r="P59" s="5">
        <v>0.05</v>
      </c>
      <c r="Q59" s="5">
        <v>3.6</v>
      </c>
    </row>
    <row r="60" spans="2:17" ht="12.75">
      <c r="B60" s="34">
        <v>0</v>
      </c>
      <c r="C60" s="34">
        <f>B60*G60/1000</f>
        <v>0</v>
      </c>
      <c r="D60" s="60" t="s">
        <v>275</v>
      </c>
      <c r="E60" s="9" t="s">
        <v>274</v>
      </c>
      <c r="F60" s="8">
        <v>150</v>
      </c>
      <c r="G60" s="5">
        <v>120</v>
      </c>
      <c r="H60" s="5">
        <v>5</v>
      </c>
      <c r="I60" s="5">
        <v>1.875</v>
      </c>
      <c r="J60" s="5">
        <v>0.15</v>
      </c>
      <c r="K60" s="5">
        <v>17.415</v>
      </c>
      <c r="L60" s="5">
        <v>78.45</v>
      </c>
      <c r="M60" s="5">
        <v>39.1</v>
      </c>
      <c r="N60" s="5">
        <v>1.035</v>
      </c>
      <c r="O60" s="5">
        <v>0.09</v>
      </c>
      <c r="P60" s="5">
        <v>0.105</v>
      </c>
      <c r="Q60" s="5">
        <v>7.2</v>
      </c>
    </row>
    <row r="61" spans="2:17" ht="12.75">
      <c r="B61" s="34">
        <v>39</v>
      </c>
      <c r="C61" s="34">
        <f>B61*F61/1000</f>
        <v>0.195</v>
      </c>
      <c r="D61" s="60"/>
      <c r="E61" s="9" t="s">
        <v>40</v>
      </c>
      <c r="F61" s="8">
        <v>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34"/>
      <c r="C62" s="54">
        <f>C61+C60+C59+C58+C57+C56+C55+C54+C53+C52</f>
        <v>13.011000000000001</v>
      </c>
      <c r="D62" s="60"/>
      <c r="E62" s="5" t="s">
        <v>14</v>
      </c>
      <c r="F62" s="8"/>
      <c r="G62" s="5"/>
      <c r="H62" s="5"/>
      <c r="I62" s="9">
        <f aca="true" t="shared" si="6" ref="I62:Q62">SUM(I51:I60)</f>
        <v>9.955</v>
      </c>
      <c r="J62" s="9">
        <f t="shared" si="6"/>
        <v>7.03</v>
      </c>
      <c r="K62" s="9">
        <f t="shared" si="6"/>
        <v>96.63499999999999</v>
      </c>
      <c r="L62" s="9">
        <f t="shared" si="6"/>
        <v>476.12999999999994</v>
      </c>
      <c r="M62" s="9">
        <f t="shared" si="6"/>
        <v>88.06</v>
      </c>
      <c r="N62" s="9">
        <f t="shared" si="6"/>
        <v>5.175000000000001</v>
      </c>
      <c r="O62" s="9">
        <f t="shared" si="6"/>
        <v>0.20600000000000002</v>
      </c>
      <c r="P62" s="9">
        <f t="shared" si="6"/>
        <v>0.299</v>
      </c>
      <c r="Q62" s="9">
        <f t="shared" si="6"/>
        <v>11.148</v>
      </c>
    </row>
    <row r="63" spans="2:17" ht="12.75">
      <c r="B63" s="34"/>
      <c r="C63" s="34"/>
      <c r="D63" s="60"/>
      <c r="E63" s="81" t="s">
        <v>15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ht="12.75">
      <c r="B64" s="34">
        <v>44</v>
      </c>
      <c r="C64" s="34">
        <f>B64*F64/1000</f>
        <v>6.6</v>
      </c>
      <c r="D64" s="60"/>
      <c r="E64" s="9" t="s">
        <v>219</v>
      </c>
      <c r="F64" s="8">
        <v>150</v>
      </c>
      <c r="G64" s="5">
        <v>150</v>
      </c>
      <c r="H64" s="5"/>
      <c r="I64" s="5">
        <v>2.5</v>
      </c>
      <c r="J64" s="5">
        <v>2.8</v>
      </c>
      <c r="K64" s="5">
        <v>11</v>
      </c>
      <c r="L64" s="5">
        <v>78</v>
      </c>
      <c r="M64" s="5">
        <v>220</v>
      </c>
      <c r="N64" s="5">
        <v>24</v>
      </c>
      <c r="O64" s="5">
        <v>0.3</v>
      </c>
      <c r="P64" s="5">
        <v>1.4</v>
      </c>
      <c r="Q64" s="5">
        <v>0</v>
      </c>
    </row>
    <row r="65" spans="2:17" ht="12.75">
      <c r="B65" s="34">
        <v>44</v>
      </c>
      <c r="C65" s="34">
        <f>B65*F65/1000</f>
        <v>1.76</v>
      </c>
      <c r="D65" s="60"/>
      <c r="E65" s="9" t="s">
        <v>103</v>
      </c>
      <c r="F65" s="9">
        <v>40</v>
      </c>
      <c r="G65" s="5"/>
      <c r="H65" s="5">
        <v>40</v>
      </c>
      <c r="I65" s="5">
        <v>2.8</v>
      </c>
      <c r="J65" s="5">
        <v>0.3</v>
      </c>
      <c r="K65" s="5">
        <v>18</v>
      </c>
      <c r="L65" s="5">
        <v>88.5</v>
      </c>
      <c r="M65" s="5">
        <v>7</v>
      </c>
      <c r="N65" s="5">
        <v>8.1</v>
      </c>
      <c r="O65" s="5">
        <v>0.1</v>
      </c>
      <c r="P65" s="5">
        <v>0</v>
      </c>
      <c r="Q65" s="5">
        <v>0</v>
      </c>
    </row>
    <row r="66" spans="2:17" ht="12.75">
      <c r="B66" s="34"/>
      <c r="C66" s="54">
        <f>C65+C64</f>
        <v>8.36</v>
      </c>
      <c r="D66" s="60"/>
      <c r="E66" s="5" t="s">
        <v>14</v>
      </c>
      <c r="F66" s="22"/>
      <c r="G66" s="5"/>
      <c r="H66" s="5"/>
      <c r="I66" s="9">
        <f aca="true" t="shared" si="7" ref="I66:Q66">SUM(I64:I65)</f>
        <v>5.3</v>
      </c>
      <c r="J66" s="9">
        <f t="shared" si="7"/>
        <v>3.0999999999999996</v>
      </c>
      <c r="K66" s="9">
        <f t="shared" si="7"/>
        <v>29</v>
      </c>
      <c r="L66" s="9">
        <f t="shared" si="7"/>
        <v>166.5</v>
      </c>
      <c r="M66" s="9">
        <f t="shared" si="7"/>
        <v>227</v>
      </c>
      <c r="N66" s="9">
        <f t="shared" si="7"/>
        <v>32.1</v>
      </c>
      <c r="O66" s="9">
        <f t="shared" si="7"/>
        <v>0.4</v>
      </c>
      <c r="P66" s="9">
        <f t="shared" si="7"/>
        <v>1.4</v>
      </c>
      <c r="Q66" s="9">
        <f t="shared" si="7"/>
        <v>0</v>
      </c>
    </row>
    <row r="67" spans="2:17" ht="12.75">
      <c r="B67" s="34"/>
      <c r="C67" s="54">
        <f>C66+C62+C49+C45+C33+C32+C21+C19+C15+C11</f>
        <v>86.48100000000002</v>
      </c>
      <c r="D67" s="60"/>
      <c r="E67" s="9" t="s">
        <v>16</v>
      </c>
      <c r="F67" s="22"/>
      <c r="G67" s="5"/>
      <c r="H67" s="5"/>
      <c r="I67" s="9">
        <f aca="true" t="shared" si="8" ref="I67:Q67">SUM(I19,I22,I49,I66,I62)</f>
        <v>47.44499999999999</v>
      </c>
      <c r="J67" s="9">
        <f t="shared" si="8"/>
        <v>46.050000000000004</v>
      </c>
      <c r="K67" s="9">
        <f t="shared" si="8"/>
        <v>309.33</v>
      </c>
      <c r="L67" s="9">
        <f t="shared" si="8"/>
        <v>1801.76</v>
      </c>
      <c r="M67" s="9">
        <f t="shared" si="8"/>
        <v>697.3399999999999</v>
      </c>
      <c r="N67" s="9">
        <f t="shared" si="8"/>
        <v>47.790000000000006</v>
      </c>
      <c r="O67" s="9">
        <f t="shared" si="8"/>
        <v>1.042</v>
      </c>
      <c r="P67" s="9">
        <f t="shared" si="8"/>
        <v>2.3289999999999997</v>
      </c>
      <c r="Q67" s="9">
        <f t="shared" si="8"/>
        <v>53.087999999999994</v>
      </c>
    </row>
    <row r="70" ht="13.5" thickBot="1"/>
    <row r="71" spans="5:6" ht="13.5" thickBot="1">
      <c r="E71" s="45"/>
      <c r="F71" s="46"/>
    </row>
    <row r="72" spans="5:6" ht="13.5" thickBot="1">
      <c r="E72" s="47"/>
      <c r="F72" s="48"/>
    </row>
    <row r="73" spans="5:6" ht="13.5" thickBot="1">
      <c r="E73" s="47"/>
      <c r="F73" s="48"/>
    </row>
    <row r="74" spans="5:6" ht="13.5" thickBot="1">
      <c r="E74" s="47"/>
      <c r="F74" s="48"/>
    </row>
    <row r="75" spans="5:6" ht="13.5" thickBot="1">
      <c r="E75" s="47"/>
      <c r="F75" s="48"/>
    </row>
    <row r="76" spans="5:6" ht="13.5" thickBot="1">
      <c r="E76" s="47"/>
      <c r="F76" s="48"/>
    </row>
    <row r="77" spans="5:6" ht="13.5" thickBot="1">
      <c r="E77" s="47"/>
      <c r="F77" s="48"/>
    </row>
    <row r="78" spans="5:6" ht="13.5" thickBot="1">
      <c r="E78" s="47"/>
      <c r="F78" s="48"/>
    </row>
    <row r="79" spans="5:6" ht="13.5" thickBot="1">
      <c r="E79" s="47"/>
      <c r="F79" s="48"/>
    </row>
  </sheetData>
  <sheetProtection/>
  <mergeCells count="14">
    <mergeCell ref="E1:Q1"/>
    <mergeCell ref="G2:G3"/>
    <mergeCell ref="H2:H3"/>
    <mergeCell ref="I2:L2"/>
    <mergeCell ref="M2:N2"/>
    <mergeCell ref="O2:Q2"/>
    <mergeCell ref="E63:Q63"/>
    <mergeCell ref="D2:D3"/>
    <mergeCell ref="E2:E3"/>
    <mergeCell ref="F2:F3"/>
    <mergeCell ref="E20:Q20"/>
    <mergeCell ref="E23:Q23"/>
    <mergeCell ref="E50:Q50"/>
    <mergeCell ref="E4:Q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6" r:id="rId1"/>
  <headerFooter alignWithMargins="0">
    <oddFooter>&amp;C&amp;P</oddFooter>
  </headerFooter>
  <rowBreaks count="1" manualBreakCount="1">
    <brk id="3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25">
      <selection activeCell="C58" sqref="C58"/>
    </sheetView>
  </sheetViews>
  <sheetFormatPr defaultColWidth="9.140625" defaultRowHeight="12.75"/>
  <cols>
    <col min="1" max="1" width="9.140625" style="3" customWidth="1"/>
    <col min="2" max="2" width="8.8515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1:16" ht="12.75">
      <c r="A1" s="34"/>
      <c r="B1" s="34"/>
      <c r="C1" s="51"/>
      <c r="D1" s="86" t="s">
        <v>114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34"/>
      <c r="B2" s="34"/>
      <c r="C2" s="51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34"/>
      <c r="B3" s="34"/>
      <c r="C3" s="51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55" t="s">
        <v>278</v>
      </c>
      <c r="B4" s="55"/>
      <c r="C4" s="92" t="s">
        <v>88</v>
      </c>
      <c r="D4" s="88" t="s">
        <v>0</v>
      </c>
      <c r="E4" s="88" t="s">
        <v>1</v>
      </c>
      <c r="F4" s="88" t="s">
        <v>23</v>
      </c>
      <c r="G4" s="88" t="s">
        <v>24</v>
      </c>
      <c r="H4" s="88" t="s">
        <v>2</v>
      </c>
      <c r="I4" s="88"/>
      <c r="J4" s="88"/>
      <c r="K4" s="88"/>
      <c r="L4" s="88" t="s">
        <v>3</v>
      </c>
      <c r="M4" s="88"/>
      <c r="N4" s="88" t="s">
        <v>4</v>
      </c>
      <c r="O4" s="88"/>
      <c r="P4" s="88"/>
    </row>
    <row r="5" spans="1:16" ht="38.25">
      <c r="A5" s="53" t="s">
        <v>282</v>
      </c>
      <c r="B5" s="53" t="s">
        <v>283</v>
      </c>
      <c r="C5" s="92"/>
      <c r="D5" s="88"/>
      <c r="E5" s="88"/>
      <c r="F5" s="88"/>
      <c r="G5" s="88"/>
      <c r="H5" s="27" t="s">
        <v>76</v>
      </c>
      <c r="I5" s="27" t="s">
        <v>77</v>
      </c>
      <c r="J5" s="27" t="s">
        <v>78</v>
      </c>
      <c r="K5" s="27" t="s">
        <v>5</v>
      </c>
      <c r="L5" s="27" t="s">
        <v>6</v>
      </c>
      <c r="M5" s="27" t="s">
        <v>7</v>
      </c>
      <c r="N5" s="27" t="s">
        <v>95</v>
      </c>
      <c r="O5" s="27" t="s">
        <v>96</v>
      </c>
      <c r="P5" s="27" t="s">
        <v>8</v>
      </c>
    </row>
    <row r="6" spans="1:16" ht="12.75">
      <c r="A6" s="34"/>
      <c r="B6" s="34"/>
      <c r="C6" s="51"/>
      <c r="D6" s="81" t="s">
        <v>9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4.75" customHeight="1">
      <c r="A7" s="34"/>
      <c r="B7" s="34"/>
      <c r="C7" s="89" t="s">
        <v>115</v>
      </c>
      <c r="D7" s="9" t="s">
        <v>19</v>
      </c>
      <c r="E7" s="9">
        <v>200</v>
      </c>
      <c r="F7" s="5"/>
      <c r="G7" s="5"/>
      <c r="H7" s="5">
        <v>7.16</v>
      </c>
      <c r="I7" s="5">
        <v>6.22</v>
      </c>
      <c r="J7" s="5">
        <v>30.64</v>
      </c>
      <c r="K7" s="5">
        <v>272.4</v>
      </c>
      <c r="L7" s="5">
        <v>272.4</v>
      </c>
      <c r="M7" s="5">
        <v>0.583</v>
      </c>
      <c r="N7" s="5">
        <v>0.13</v>
      </c>
      <c r="O7" s="5">
        <v>0.372</v>
      </c>
      <c r="P7" s="5">
        <v>3.128</v>
      </c>
    </row>
    <row r="8" spans="1:16" ht="12.75" hidden="1">
      <c r="A8" s="34"/>
      <c r="B8" s="34"/>
      <c r="C8" s="89"/>
      <c r="D8" s="10" t="s">
        <v>26</v>
      </c>
      <c r="E8" s="9"/>
      <c r="F8" s="5">
        <v>150</v>
      </c>
      <c r="G8" s="5">
        <v>150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32</v>
      </c>
      <c r="B9" s="34">
        <f>A9*F9/1000</f>
        <v>0.64</v>
      </c>
      <c r="C9" s="60"/>
      <c r="D9" s="10" t="s">
        <v>50</v>
      </c>
      <c r="E9" s="9"/>
      <c r="F9" s="5">
        <v>20</v>
      </c>
      <c r="G9" s="5">
        <v>20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>
        <v>42</v>
      </c>
      <c r="B10" s="34">
        <f>A10*F10/1000</f>
        <v>6.3</v>
      </c>
      <c r="C10" s="60"/>
      <c r="D10" s="10" t="s">
        <v>26</v>
      </c>
      <c r="E10" s="9"/>
      <c r="F10" s="5">
        <v>150</v>
      </c>
      <c r="G10" s="5">
        <v>150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>
        <v>405</v>
      </c>
      <c r="B11" s="34">
        <f>A11*F11/1000</f>
        <v>2.025</v>
      </c>
      <c r="C11" s="60"/>
      <c r="D11" s="10" t="s">
        <v>27</v>
      </c>
      <c r="E11" s="9"/>
      <c r="F11" s="5">
        <v>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20.25" customHeight="1">
      <c r="A12" s="34">
        <v>39</v>
      </c>
      <c r="B12" s="34">
        <f>A12*F12/1000</f>
        <v>0.195</v>
      </c>
      <c r="C12" s="60"/>
      <c r="D12" s="10" t="s">
        <v>40</v>
      </c>
      <c r="E12" s="9"/>
      <c r="F12" s="5">
        <v>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/>
      <c r="B13" s="53">
        <f>B9+B10+B11+B12</f>
        <v>9.16</v>
      </c>
      <c r="C13" s="57" t="s">
        <v>90</v>
      </c>
      <c r="D13" s="21" t="s">
        <v>223</v>
      </c>
      <c r="E13" s="9" t="s">
        <v>270</v>
      </c>
      <c r="F13" s="5"/>
      <c r="G13" s="5"/>
      <c r="H13" s="5">
        <v>0.1</v>
      </c>
      <c r="I13" s="5">
        <v>0.01</v>
      </c>
      <c r="J13" s="5">
        <v>14.36</v>
      </c>
      <c r="K13" s="5">
        <v>40.56</v>
      </c>
      <c r="L13" s="5">
        <v>14.22</v>
      </c>
      <c r="M13" s="5">
        <v>0.36</v>
      </c>
      <c r="N13" s="5">
        <v>0</v>
      </c>
      <c r="O13" s="5">
        <v>0</v>
      </c>
      <c r="P13" s="5">
        <v>6.14</v>
      </c>
    </row>
    <row r="14" spans="1:16" ht="12.75">
      <c r="A14" s="34">
        <v>135</v>
      </c>
      <c r="B14" s="34">
        <f>A14*F14/1000</f>
        <v>0.675</v>
      </c>
      <c r="C14" s="58"/>
      <c r="D14" s="36" t="s">
        <v>55</v>
      </c>
      <c r="E14" s="8"/>
      <c r="F14" s="5">
        <v>5</v>
      </c>
      <c r="G14" s="5">
        <v>5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>
        <v>200</v>
      </c>
      <c r="B15" s="34">
        <f>A15*F15/1000</f>
        <v>0.1</v>
      </c>
      <c r="C15" s="58"/>
      <c r="D15" s="36" t="s">
        <v>106</v>
      </c>
      <c r="E15" s="8"/>
      <c r="F15" s="5">
        <v>0.5</v>
      </c>
      <c r="G15" s="5">
        <v>0.5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39</v>
      </c>
      <c r="B16" s="34">
        <f>A16*F16/1000</f>
        <v>0.39</v>
      </c>
      <c r="C16" s="58"/>
      <c r="D16" s="36" t="s">
        <v>40</v>
      </c>
      <c r="E16" s="8"/>
      <c r="F16" s="5">
        <v>10</v>
      </c>
      <c r="G16" s="5">
        <v>10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/>
      <c r="B17" s="53">
        <f>B14+B15+B16</f>
        <v>1.165</v>
      </c>
      <c r="C17" s="63" t="s">
        <v>91</v>
      </c>
      <c r="D17" s="9" t="s">
        <v>195</v>
      </c>
      <c r="E17" s="8" t="s">
        <v>304</v>
      </c>
      <c r="F17" s="5"/>
      <c r="G17" s="5"/>
      <c r="H17" s="5">
        <v>3.672</v>
      </c>
      <c r="I17" s="5">
        <v>11.328</v>
      </c>
      <c r="J17" s="5">
        <v>25.93</v>
      </c>
      <c r="K17" s="5">
        <v>204</v>
      </c>
      <c r="L17" s="5">
        <v>13.95</v>
      </c>
      <c r="M17" s="5">
        <v>0.93</v>
      </c>
      <c r="N17" s="5">
        <v>0.072</v>
      </c>
      <c r="O17" s="5">
        <v>0.048</v>
      </c>
      <c r="P17" s="5">
        <v>0</v>
      </c>
    </row>
    <row r="18" spans="1:16" ht="12.75">
      <c r="A18" s="34">
        <v>44</v>
      </c>
      <c r="B18" s="52">
        <f>A18*F18/1000</f>
        <v>1.76</v>
      </c>
      <c r="C18" s="63"/>
      <c r="D18" s="5" t="s">
        <v>101</v>
      </c>
      <c r="E18" s="8"/>
      <c r="F18" s="5">
        <v>40</v>
      </c>
      <c r="G18" s="5">
        <v>40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34">
        <v>405</v>
      </c>
      <c r="B19" s="34">
        <f>A19*F19/1000</f>
        <v>2.025</v>
      </c>
      <c r="C19" s="63"/>
      <c r="D19" s="5" t="s">
        <v>27</v>
      </c>
      <c r="E19" s="8"/>
      <c r="F19" s="5">
        <v>5</v>
      </c>
      <c r="G19" s="5">
        <v>5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34"/>
      <c r="B20" s="61">
        <f>B18+B19</f>
        <v>3.785</v>
      </c>
      <c r="C20" s="60"/>
      <c r="D20" s="5" t="s">
        <v>11</v>
      </c>
      <c r="E20" s="22"/>
      <c r="F20" s="5"/>
      <c r="G20" s="5"/>
      <c r="H20" s="9">
        <f aca="true" t="shared" si="0" ref="H20:P20">SUM(H7:H17)</f>
        <v>10.932</v>
      </c>
      <c r="I20" s="9">
        <f t="shared" si="0"/>
        <v>17.558</v>
      </c>
      <c r="J20" s="9">
        <f t="shared" si="0"/>
        <v>70.93</v>
      </c>
      <c r="K20" s="9">
        <f t="shared" si="0"/>
        <v>516.96</v>
      </c>
      <c r="L20" s="9">
        <f t="shared" si="0"/>
        <v>300.57</v>
      </c>
      <c r="M20" s="9">
        <f t="shared" si="0"/>
        <v>1.873</v>
      </c>
      <c r="N20" s="9">
        <f t="shared" si="0"/>
        <v>0.202</v>
      </c>
      <c r="O20" s="9">
        <f t="shared" si="0"/>
        <v>0.42</v>
      </c>
      <c r="P20" s="9">
        <f t="shared" si="0"/>
        <v>9.268</v>
      </c>
    </row>
    <row r="21" spans="1:16" ht="12.75">
      <c r="A21" s="34"/>
      <c r="B21" s="34"/>
      <c r="C21" s="60"/>
      <c r="D21" s="81" t="s">
        <v>56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12.75">
      <c r="A22" s="34">
        <v>50</v>
      </c>
      <c r="B22" s="53">
        <f>A22*E22/1000</f>
        <v>5</v>
      </c>
      <c r="C22" s="60"/>
      <c r="D22" s="28" t="s">
        <v>80</v>
      </c>
      <c r="E22" s="28">
        <v>100</v>
      </c>
      <c r="F22" s="12">
        <v>100</v>
      </c>
      <c r="G22" s="12">
        <v>100</v>
      </c>
      <c r="H22" s="12">
        <v>0.41</v>
      </c>
      <c r="I22" s="12">
        <v>0</v>
      </c>
      <c r="J22" s="12">
        <v>11.09</v>
      </c>
      <c r="K22" s="12">
        <v>45.32</v>
      </c>
      <c r="L22" s="12">
        <v>16.48</v>
      </c>
      <c r="M22" s="12">
        <v>0.21</v>
      </c>
      <c r="N22" s="12">
        <v>0</v>
      </c>
      <c r="O22" s="12">
        <v>0.02</v>
      </c>
      <c r="P22" s="12">
        <v>16.69</v>
      </c>
    </row>
    <row r="23" spans="1:16" ht="12.75">
      <c r="A23" s="34"/>
      <c r="B23" s="61"/>
      <c r="C23" s="60"/>
      <c r="D23" s="5" t="s">
        <v>11</v>
      </c>
      <c r="E23" s="22"/>
      <c r="F23" s="5"/>
      <c r="G23" s="5"/>
      <c r="H23" s="9">
        <f aca="true" t="shared" si="1" ref="H23:P23">H22</f>
        <v>0.41</v>
      </c>
      <c r="I23" s="9">
        <f t="shared" si="1"/>
        <v>0</v>
      </c>
      <c r="J23" s="9">
        <f t="shared" si="1"/>
        <v>11.09</v>
      </c>
      <c r="K23" s="9">
        <f t="shared" si="1"/>
        <v>45.32</v>
      </c>
      <c r="L23" s="9">
        <f t="shared" si="1"/>
        <v>16.48</v>
      </c>
      <c r="M23" s="9">
        <f t="shared" si="1"/>
        <v>0.21</v>
      </c>
      <c r="N23" s="9">
        <f t="shared" si="1"/>
        <v>0</v>
      </c>
      <c r="O23" s="9">
        <f t="shared" si="1"/>
        <v>0.02</v>
      </c>
      <c r="P23" s="9">
        <f t="shared" si="1"/>
        <v>16.69</v>
      </c>
    </row>
    <row r="24" spans="1:16" ht="12.75">
      <c r="A24" s="34"/>
      <c r="B24" s="34"/>
      <c r="C24" s="60"/>
      <c r="D24" s="81" t="s">
        <v>12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38.25">
      <c r="A25" s="34"/>
      <c r="B25" s="61"/>
      <c r="C25" s="63" t="s">
        <v>178</v>
      </c>
      <c r="D25" s="9" t="s">
        <v>271</v>
      </c>
      <c r="E25" s="8" t="s">
        <v>226</v>
      </c>
      <c r="F25" s="5"/>
      <c r="G25" s="5"/>
      <c r="H25" s="5">
        <v>3.725</v>
      </c>
      <c r="I25" s="5">
        <v>3.5</v>
      </c>
      <c r="J25" s="5">
        <v>19.375</v>
      </c>
      <c r="K25" s="5">
        <v>140.65</v>
      </c>
      <c r="L25" s="5">
        <v>52.6</v>
      </c>
      <c r="M25" s="5">
        <v>1.425</v>
      </c>
      <c r="N25" s="5">
        <v>0.175</v>
      </c>
      <c r="O25" s="5">
        <v>0.125</v>
      </c>
      <c r="P25" s="5">
        <v>14.65</v>
      </c>
    </row>
    <row r="26" spans="1:16" ht="12.75">
      <c r="A26" s="34">
        <v>130</v>
      </c>
      <c r="B26" s="34">
        <f aca="true" t="shared" si="2" ref="B26:B31">A26*F26/1000</f>
        <v>5.2</v>
      </c>
      <c r="C26" s="60"/>
      <c r="D26" s="11" t="s">
        <v>137</v>
      </c>
      <c r="E26" s="8"/>
      <c r="F26" s="5">
        <v>40</v>
      </c>
      <c r="G26" s="5">
        <v>30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65</v>
      </c>
      <c r="B27" s="34">
        <f t="shared" si="2"/>
        <v>1.625</v>
      </c>
      <c r="C27" s="60"/>
      <c r="D27" s="11" t="s">
        <v>177</v>
      </c>
      <c r="E27" s="8"/>
      <c r="F27" s="5">
        <v>25</v>
      </c>
      <c r="G27" s="5">
        <v>22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34">
        <f t="shared" si="2"/>
        <v>0</v>
      </c>
      <c r="C28" s="60"/>
      <c r="D28" s="11" t="s">
        <v>33</v>
      </c>
      <c r="E28" s="8"/>
      <c r="F28" s="5">
        <v>80</v>
      </c>
      <c r="G28" s="5">
        <v>70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34">
        <f t="shared" si="2"/>
        <v>0</v>
      </c>
      <c r="C29" s="60"/>
      <c r="D29" s="11" t="s">
        <v>52</v>
      </c>
      <c r="E29" s="8"/>
      <c r="F29" s="5">
        <v>20</v>
      </c>
      <c r="G29" s="5">
        <v>18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34">
        <f t="shared" si="2"/>
        <v>0</v>
      </c>
      <c r="C30" s="60"/>
      <c r="D30" s="11" t="s">
        <v>34</v>
      </c>
      <c r="E30" s="8"/>
      <c r="F30" s="5">
        <v>20</v>
      </c>
      <c r="G30" s="5">
        <v>18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65</v>
      </c>
      <c r="B31" s="34">
        <f t="shared" si="2"/>
        <v>0.325</v>
      </c>
      <c r="C31" s="60"/>
      <c r="D31" s="11" t="s">
        <v>30</v>
      </c>
      <c r="E31" s="8"/>
      <c r="F31" s="5">
        <v>5</v>
      </c>
      <c r="G31" s="5">
        <v>5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25.5">
      <c r="A32" s="34"/>
      <c r="B32" s="53">
        <f>B26+B27+B28+B29+B30+B31</f>
        <v>7.15</v>
      </c>
      <c r="C32" s="63" t="s">
        <v>118</v>
      </c>
      <c r="D32" s="9" t="s">
        <v>119</v>
      </c>
      <c r="E32" s="8" t="s">
        <v>288</v>
      </c>
      <c r="F32" s="5"/>
      <c r="G32" s="5"/>
      <c r="H32" s="5">
        <v>16.74</v>
      </c>
      <c r="I32" s="5">
        <v>8.22</v>
      </c>
      <c r="J32" s="5">
        <v>16.37</v>
      </c>
      <c r="K32" s="5">
        <v>266.09</v>
      </c>
      <c r="L32" s="5">
        <v>141.6</v>
      </c>
      <c r="M32" s="5">
        <v>0.74</v>
      </c>
      <c r="N32" s="5">
        <v>0.07</v>
      </c>
      <c r="O32" s="5">
        <v>0.26</v>
      </c>
      <c r="P32" s="5">
        <v>0.41</v>
      </c>
    </row>
    <row r="33" spans="1:16" ht="12.75">
      <c r="A33" s="34">
        <v>405</v>
      </c>
      <c r="B33" s="34">
        <f>A33*F33/1000</f>
        <v>2.025</v>
      </c>
      <c r="C33" s="60"/>
      <c r="D33" s="10" t="s">
        <v>27</v>
      </c>
      <c r="E33" s="8"/>
      <c r="F33" s="5">
        <v>5</v>
      </c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188</v>
      </c>
      <c r="B34" s="34">
        <f>A34*F34/1000</f>
        <v>15.04</v>
      </c>
      <c r="C34" s="60"/>
      <c r="D34" s="10" t="s">
        <v>47</v>
      </c>
      <c r="E34" s="8"/>
      <c r="F34" s="5">
        <v>80</v>
      </c>
      <c r="G34" s="5">
        <v>75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26</v>
      </c>
      <c r="B35" s="34">
        <f>A35*F35/1000</f>
        <v>1.04</v>
      </c>
      <c r="C35" s="60"/>
      <c r="D35" s="10" t="s">
        <v>46</v>
      </c>
      <c r="E35" s="8"/>
      <c r="F35" s="5">
        <v>40</v>
      </c>
      <c r="G35" s="5">
        <v>40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39</v>
      </c>
      <c r="B36" s="34">
        <f>A36*F36/1000</f>
        <v>0.39</v>
      </c>
      <c r="C36" s="60"/>
      <c r="D36" s="10" t="s">
        <v>40</v>
      </c>
      <c r="E36" s="8"/>
      <c r="F36" s="5">
        <v>10</v>
      </c>
      <c r="G36" s="5">
        <v>10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4.77</v>
      </c>
      <c r="B37" s="34">
        <f>A37*F37/1</f>
        <v>1.1925</v>
      </c>
      <c r="C37" s="60"/>
      <c r="D37" s="10" t="s">
        <v>25</v>
      </c>
      <c r="E37" s="8"/>
      <c r="F37" s="5">
        <v>0.25</v>
      </c>
      <c r="G37" s="5">
        <v>0.25</v>
      </c>
      <c r="H37" s="5"/>
      <c r="I37" s="5"/>
      <c r="J37" s="5"/>
      <c r="K37" s="5" t="s">
        <v>105</v>
      </c>
      <c r="L37" s="5"/>
      <c r="M37" s="5"/>
      <c r="N37" s="5"/>
      <c r="O37" s="5"/>
      <c r="P37" s="5"/>
    </row>
    <row r="38" spans="1:16" ht="12.75">
      <c r="A38" s="34">
        <v>123</v>
      </c>
      <c r="B38" s="34">
        <f>A38*F38/1000</f>
        <v>1.845</v>
      </c>
      <c r="C38" s="60"/>
      <c r="D38" s="10" t="s">
        <v>39</v>
      </c>
      <c r="E38" s="8"/>
      <c r="F38" s="5">
        <v>15</v>
      </c>
      <c r="G38" s="5">
        <v>13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/>
      <c r="B39" s="53">
        <f>B33+B34+B35+B36+B37+B38</f>
        <v>21.532499999999995</v>
      </c>
      <c r="C39" s="60" t="s">
        <v>172</v>
      </c>
      <c r="D39" s="9" t="s">
        <v>181</v>
      </c>
      <c r="E39" s="8">
        <v>200</v>
      </c>
      <c r="F39" s="5"/>
      <c r="G39" s="5"/>
      <c r="H39" s="5">
        <v>0.44</v>
      </c>
      <c r="I39" s="5">
        <v>2</v>
      </c>
      <c r="J39" s="5">
        <v>32.76</v>
      </c>
      <c r="K39" s="5">
        <v>140.4</v>
      </c>
      <c r="L39" s="5">
        <v>31.82</v>
      </c>
      <c r="M39" s="5">
        <v>1.24</v>
      </c>
      <c r="N39" s="5">
        <v>0</v>
      </c>
      <c r="O39" s="5">
        <v>0</v>
      </c>
      <c r="P39" s="5">
        <v>0.4</v>
      </c>
    </row>
    <row r="40" spans="1:16" ht="12.75">
      <c r="A40" s="34">
        <v>42</v>
      </c>
      <c r="B40" s="34">
        <f>A40*F40/1000</f>
        <v>6.3</v>
      </c>
      <c r="C40" s="60"/>
      <c r="D40" s="11" t="s">
        <v>26</v>
      </c>
      <c r="E40" s="8"/>
      <c r="F40" s="5">
        <v>150</v>
      </c>
      <c r="G40" s="5">
        <v>150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63</v>
      </c>
      <c r="B41" s="34">
        <f>A41*F41/1000</f>
        <v>0.63</v>
      </c>
      <c r="C41" s="60"/>
      <c r="D41" s="11" t="s">
        <v>141</v>
      </c>
      <c r="E41" s="8"/>
      <c r="F41" s="5">
        <v>10</v>
      </c>
      <c r="G41" s="5">
        <v>10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35</v>
      </c>
      <c r="B42" s="34">
        <f>A42*F42/1000</f>
        <v>0.35</v>
      </c>
      <c r="C42" s="60"/>
      <c r="D42" s="11" t="s">
        <v>40</v>
      </c>
      <c r="E42" s="8"/>
      <c r="F42" s="5">
        <v>10</v>
      </c>
      <c r="G42" s="5">
        <v>10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27</v>
      </c>
      <c r="B43" s="34">
        <f>A43*F43/1000</f>
        <v>1.35</v>
      </c>
      <c r="C43" s="60"/>
      <c r="D43" s="9" t="s">
        <v>272</v>
      </c>
      <c r="E43" s="9">
        <v>50</v>
      </c>
      <c r="F43" s="5">
        <v>50</v>
      </c>
      <c r="G43" s="5">
        <v>50</v>
      </c>
      <c r="H43" s="5">
        <v>1.15</v>
      </c>
      <c r="I43" s="5">
        <v>0.2</v>
      </c>
      <c r="J43" s="5">
        <v>21.65</v>
      </c>
      <c r="K43" s="5">
        <v>93</v>
      </c>
      <c r="L43" s="5">
        <v>17</v>
      </c>
      <c r="M43" s="5">
        <v>1.15</v>
      </c>
      <c r="N43" s="5">
        <v>0</v>
      </c>
      <c r="O43" s="5">
        <v>0.01</v>
      </c>
      <c r="P43" s="5">
        <v>0</v>
      </c>
    </row>
    <row r="44" spans="1:16" ht="12.75">
      <c r="A44" s="34"/>
      <c r="B44" s="61">
        <f>B40+B41+B42+B43</f>
        <v>8.629999999999999</v>
      </c>
      <c r="C44" s="60"/>
      <c r="D44" s="5" t="s">
        <v>11</v>
      </c>
      <c r="E44" s="22"/>
      <c r="F44" s="5"/>
      <c r="G44" s="5"/>
      <c r="H44" s="9">
        <f aca="true" t="shared" si="3" ref="H44:P44">SUM(H25:H43)</f>
        <v>22.055</v>
      </c>
      <c r="I44" s="9">
        <f t="shared" si="3"/>
        <v>13.92</v>
      </c>
      <c r="J44" s="9">
        <f t="shared" si="3"/>
        <v>90.155</v>
      </c>
      <c r="K44" s="9">
        <f t="shared" si="3"/>
        <v>640.14</v>
      </c>
      <c r="L44" s="9">
        <f t="shared" si="3"/>
        <v>243.01999999999998</v>
      </c>
      <c r="M44" s="9">
        <f t="shared" si="3"/>
        <v>4.555</v>
      </c>
      <c r="N44" s="9">
        <f t="shared" si="3"/>
        <v>0.245</v>
      </c>
      <c r="O44" s="9">
        <f t="shared" si="3"/>
        <v>0.395</v>
      </c>
      <c r="P44" s="9">
        <f t="shared" si="3"/>
        <v>15.46</v>
      </c>
    </row>
    <row r="45" spans="1:16" ht="13.5" customHeight="1">
      <c r="A45" s="34"/>
      <c r="B45" s="34"/>
      <c r="C45" s="60"/>
      <c r="D45" s="81" t="s">
        <v>86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24.75" customHeight="1">
      <c r="A46" s="34"/>
      <c r="B46" s="34"/>
      <c r="C46" s="60" t="s">
        <v>202</v>
      </c>
      <c r="D46" s="9" t="s">
        <v>264</v>
      </c>
      <c r="E46" s="9">
        <v>150</v>
      </c>
      <c r="F46" s="5"/>
      <c r="G46" s="5"/>
      <c r="H46" s="5">
        <v>8.9</v>
      </c>
      <c r="I46" s="5">
        <v>20.3</v>
      </c>
      <c r="J46" s="5">
        <v>22.45</v>
      </c>
      <c r="K46" s="5">
        <v>258</v>
      </c>
      <c r="L46" s="5">
        <v>33.46</v>
      </c>
      <c r="M46" s="5">
        <v>2.71</v>
      </c>
      <c r="N46" s="5">
        <v>0.18</v>
      </c>
      <c r="O46" s="5">
        <v>0.16</v>
      </c>
      <c r="P46" s="5">
        <v>4.71</v>
      </c>
    </row>
    <row r="47" spans="1:16" ht="12.75">
      <c r="A47" s="34">
        <v>300</v>
      </c>
      <c r="B47" s="34">
        <f aca="true" t="shared" si="4" ref="B47:B52">A47*F47/1000</f>
        <v>25.5</v>
      </c>
      <c r="C47" s="60"/>
      <c r="D47" s="10" t="s">
        <v>117</v>
      </c>
      <c r="E47" s="9"/>
      <c r="F47" s="5">
        <v>85</v>
      </c>
      <c r="G47" s="5">
        <v>75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>
        <v>0</v>
      </c>
      <c r="B48" s="34">
        <f t="shared" si="4"/>
        <v>0</v>
      </c>
      <c r="C48" s="60"/>
      <c r="D48" s="10" t="s">
        <v>33</v>
      </c>
      <c r="E48" s="9"/>
      <c r="F48" s="5">
        <v>170</v>
      </c>
      <c r="G48" s="5">
        <v>160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4.77</v>
      </c>
      <c r="B49" s="34">
        <f>A49*F49/1</f>
        <v>0.954</v>
      </c>
      <c r="C49" s="60"/>
      <c r="D49" s="10" t="s">
        <v>25</v>
      </c>
      <c r="E49" s="9"/>
      <c r="F49" s="5">
        <v>0.2</v>
      </c>
      <c r="G49" s="5">
        <v>0.2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42</v>
      </c>
      <c r="B50" s="34">
        <f t="shared" si="4"/>
        <v>0.84</v>
      </c>
      <c r="C50" s="60"/>
      <c r="D50" s="10" t="s">
        <v>26</v>
      </c>
      <c r="E50" s="9"/>
      <c r="F50" s="5">
        <v>20</v>
      </c>
      <c r="G50" s="5">
        <v>20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0</v>
      </c>
      <c r="B51" s="34">
        <f t="shared" si="4"/>
        <v>0</v>
      </c>
      <c r="C51" s="60"/>
      <c r="D51" s="10" t="s">
        <v>52</v>
      </c>
      <c r="E51" s="9"/>
      <c r="F51" s="5">
        <v>20</v>
      </c>
      <c r="G51" s="5">
        <v>18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0</v>
      </c>
      <c r="B52" s="34">
        <f t="shared" si="4"/>
        <v>0</v>
      </c>
      <c r="C52" s="60"/>
      <c r="D52" s="10" t="s">
        <v>34</v>
      </c>
      <c r="E52" s="9"/>
      <c r="F52" s="5">
        <v>20</v>
      </c>
      <c r="G52" s="5">
        <v>18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/>
      <c r="B53" s="53">
        <f>B47+B48+B49+B50+B51+B52</f>
        <v>27.294</v>
      </c>
      <c r="C53" s="60" t="s">
        <v>315</v>
      </c>
      <c r="D53" s="9" t="s">
        <v>314</v>
      </c>
      <c r="E53" s="9">
        <v>60</v>
      </c>
      <c r="F53" s="5"/>
      <c r="G53" s="5"/>
      <c r="H53" s="5">
        <v>0.7</v>
      </c>
      <c r="I53" s="5">
        <v>4.3</v>
      </c>
      <c r="J53" s="5">
        <v>4.7</v>
      </c>
      <c r="K53" s="5">
        <v>26.22</v>
      </c>
      <c r="L53" s="5">
        <v>25.15</v>
      </c>
      <c r="M53" s="5">
        <v>11.4</v>
      </c>
      <c r="N53" s="5">
        <v>0.02</v>
      </c>
      <c r="O53" s="5">
        <v>0.6</v>
      </c>
      <c r="P53" s="5">
        <v>11.4</v>
      </c>
    </row>
    <row r="54" spans="1:16" ht="12.75">
      <c r="A54" s="129">
        <v>0</v>
      </c>
      <c r="B54" s="129">
        <f>A54*F54/1000</f>
        <v>0</v>
      </c>
      <c r="C54" s="130"/>
      <c r="D54" s="131" t="s">
        <v>38</v>
      </c>
      <c r="E54" s="132"/>
      <c r="F54" s="133">
        <v>50</v>
      </c>
      <c r="G54" s="133">
        <v>35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129">
        <v>0</v>
      </c>
      <c r="B55" s="129">
        <f>A55*F55/1000</f>
        <v>0</v>
      </c>
      <c r="C55" s="130"/>
      <c r="D55" s="131" t="s">
        <v>52</v>
      </c>
      <c r="E55" s="132"/>
      <c r="F55" s="133">
        <v>20</v>
      </c>
      <c r="G55" s="133">
        <v>18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129">
        <v>0</v>
      </c>
      <c r="B56" s="129">
        <f>A56*F56/1000</f>
        <v>0</v>
      </c>
      <c r="C56" s="130"/>
      <c r="D56" s="131" t="s">
        <v>34</v>
      </c>
      <c r="E56" s="132"/>
      <c r="F56" s="133">
        <v>20</v>
      </c>
      <c r="G56" s="133">
        <v>18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70</v>
      </c>
      <c r="B57" s="34">
        <f>A57*F57/1000</f>
        <v>4.2</v>
      </c>
      <c r="C57" s="60"/>
      <c r="D57" s="10" t="s">
        <v>314</v>
      </c>
      <c r="E57" s="9"/>
      <c r="F57" s="5">
        <v>60</v>
      </c>
      <c r="G57" s="5">
        <v>55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65</v>
      </c>
      <c r="B58" s="34">
        <f>A58*F58/1000</f>
        <v>0.195</v>
      </c>
      <c r="C58" s="60"/>
      <c r="D58" s="10" t="s">
        <v>265</v>
      </c>
      <c r="E58" s="9"/>
      <c r="F58" s="5">
        <v>3</v>
      </c>
      <c r="G58" s="5">
        <v>3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/>
      <c r="B59" s="53">
        <f>B54+B55+B56+B57+B58</f>
        <v>4.3950000000000005</v>
      </c>
      <c r="C59" s="60" t="s">
        <v>120</v>
      </c>
      <c r="D59" s="9" t="s">
        <v>20</v>
      </c>
      <c r="E59" s="9">
        <v>200</v>
      </c>
      <c r="F59" s="5"/>
      <c r="G59" s="5"/>
      <c r="H59" s="5">
        <v>5.6</v>
      </c>
      <c r="I59" s="5">
        <v>5.7</v>
      </c>
      <c r="J59" s="5">
        <v>20.1</v>
      </c>
      <c r="K59" s="5">
        <v>152.8</v>
      </c>
      <c r="L59" s="5">
        <v>99.03</v>
      </c>
      <c r="M59" s="5">
        <v>0.63</v>
      </c>
      <c r="N59" s="5">
        <v>0.04</v>
      </c>
      <c r="O59" s="5">
        <v>0.22</v>
      </c>
      <c r="P59" s="5">
        <v>0.97</v>
      </c>
    </row>
    <row r="60" spans="1:16" ht="12.75">
      <c r="A60" s="34">
        <v>42</v>
      </c>
      <c r="B60" s="34">
        <f>A60*F60/1000</f>
        <v>6.3</v>
      </c>
      <c r="C60" s="60"/>
      <c r="D60" s="10" t="s">
        <v>26</v>
      </c>
      <c r="E60" s="9"/>
      <c r="F60" s="5">
        <v>150</v>
      </c>
      <c r="G60" s="5">
        <v>150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180</v>
      </c>
      <c r="B61" s="34">
        <f>A61*F61/1000</f>
        <v>0.36</v>
      </c>
      <c r="C61" s="60"/>
      <c r="D61" s="10" t="s">
        <v>44</v>
      </c>
      <c r="E61" s="9"/>
      <c r="F61" s="5">
        <v>2</v>
      </c>
      <c r="G61" s="5">
        <v>2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35</v>
      </c>
      <c r="B62" s="34">
        <f>A62*F62/1000</f>
        <v>0.35</v>
      </c>
      <c r="C62" s="60"/>
      <c r="D62" s="10" t="s">
        <v>40</v>
      </c>
      <c r="E62" s="9"/>
      <c r="F62" s="5">
        <v>10</v>
      </c>
      <c r="G62" s="5">
        <v>10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>
        <v>80</v>
      </c>
      <c r="B63" s="34">
        <f>A63*E63/1000</f>
        <v>1.6</v>
      </c>
      <c r="C63" s="60"/>
      <c r="D63" s="9" t="s">
        <v>21</v>
      </c>
      <c r="E63" s="8">
        <v>20</v>
      </c>
      <c r="F63" s="5"/>
      <c r="G63" s="5"/>
      <c r="H63" s="5">
        <v>2.3</v>
      </c>
      <c r="I63" s="5">
        <v>2.2</v>
      </c>
      <c r="J63" s="5">
        <v>22.7</v>
      </c>
      <c r="K63" s="5">
        <v>125.1</v>
      </c>
      <c r="L63" s="5">
        <v>8.7</v>
      </c>
      <c r="M63" s="5">
        <v>0.6</v>
      </c>
      <c r="N63" s="5">
        <v>0</v>
      </c>
      <c r="O63" s="5">
        <v>0</v>
      </c>
      <c r="P63" s="5">
        <v>0</v>
      </c>
    </row>
    <row r="64" spans="1:16" ht="12.75">
      <c r="A64" s="34"/>
      <c r="B64" s="54">
        <f>B60+B61+B62+B63</f>
        <v>8.61</v>
      </c>
      <c r="C64" s="60"/>
      <c r="D64" s="5" t="s">
        <v>14</v>
      </c>
      <c r="E64" s="8"/>
      <c r="F64" s="5"/>
      <c r="G64" s="5"/>
      <c r="H64" s="9">
        <f aca="true" t="shared" si="5" ref="H64:P64">SUM(H46:H63)</f>
        <v>17.5</v>
      </c>
      <c r="I64" s="9">
        <f t="shared" si="5"/>
        <v>32.5</v>
      </c>
      <c r="J64" s="9">
        <f t="shared" si="5"/>
        <v>69.95</v>
      </c>
      <c r="K64" s="9">
        <f t="shared" si="5"/>
        <v>562.12</v>
      </c>
      <c r="L64" s="9">
        <f t="shared" si="5"/>
        <v>166.33999999999997</v>
      </c>
      <c r="M64" s="9">
        <f t="shared" si="5"/>
        <v>15.34</v>
      </c>
      <c r="N64" s="9">
        <f t="shared" si="5"/>
        <v>0.24</v>
      </c>
      <c r="O64" s="9">
        <f t="shared" si="5"/>
        <v>0.98</v>
      </c>
      <c r="P64" s="9">
        <f t="shared" si="5"/>
        <v>17.08</v>
      </c>
    </row>
    <row r="65" spans="1:16" ht="12.75">
      <c r="A65" s="34"/>
      <c r="B65" s="34"/>
      <c r="C65" s="60"/>
      <c r="D65" s="81" t="s">
        <v>15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2.75">
      <c r="A66" s="34">
        <v>44</v>
      </c>
      <c r="B66" s="34">
        <f>A66*E66/1000</f>
        <v>5.72</v>
      </c>
      <c r="C66" s="60"/>
      <c r="D66" s="9" t="s">
        <v>219</v>
      </c>
      <c r="E66" s="8">
        <v>130</v>
      </c>
      <c r="F66" s="5">
        <v>130</v>
      </c>
      <c r="G66" s="5"/>
      <c r="H66" s="5">
        <v>2.5</v>
      </c>
      <c r="I66" s="5">
        <v>2.8</v>
      </c>
      <c r="J66" s="5">
        <v>11</v>
      </c>
      <c r="K66" s="5">
        <v>78</v>
      </c>
      <c r="L66" s="5">
        <v>220</v>
      </c>
      <c r="M66" s="5">
        <v>24</v>
      </c>
      <c r="N66" s="5">
        <v>0.3</v>
      </c>
      <c r="O66" s="5">
        <v>1.4</v>
      </c>
      <c r="P66" s="5">
        <v>0</v>
      </c>
    </row>
    <row r="67" spans="1:16" ht="12.75">
      <c r="A67" s="34">
        <v>44</v>
      </c>
      <c r="B67" s="34">
        <f>A67*E67/1000</f>
        <v>1.76</v>
      </c>
      <c r="C67" s="60"/>
      <c r="D67" s="9" t="s">
        <v>103</v>
      </c>
      <c r="E67" s="9">
        <v>40</v>
      </c>
      <c r="F67" s="5">
        <v>40</v>
      </c>
      <c r="G67" s="5">
        <v>40</v>
      </c>
      <c r="H67" s="5">
        <v>2.8</v>
      </c>
      <c r="I67" s="5">
        <v>0.3</v>
      </c>
      <c r="J67" s="5">
        <v>18</v>
      </c>
      <c r="K67" s="5">
        <v>88.5</v>
      </c>
      <c r="L67" s="5">
        <v>7</v>
      </c>
      <c r="M67" s="5">
        <v>8.1</v>
      </c>
      <c r="N67" s="5">
        <v>0.1</v>
      </c>
      <c r="O67" s="5">
        <v>0</v>
      </c>
      <c r="P67" s="5">
        <v>0</v>
      </c>
    </row>
    <row r="68" spans="1:16" ht="12.75">
      <c r="A68" s="34"/>
      <c r="B68" s="54">
        <f>B66+B67</f>
        <v>7.4799999999999995</v>
      </c>
      <c r="C68" s="60"/>
      <c r="D68" s="5" t="s">
        <v>14</v>
      </c>
      <c r="E68" s="22"/>
      <c r="F68" s="5"/>
      <c r="G68" s="5"/>
      <c r="H68" s="9">
        <f aca="true" t="shared" si="6" ref="H68:P68">SUM(H66:H67)</f>
        <v>5.3</v>
      </c>
      <c r="I68" s="9">
        <f t="shared" si="6"/>
        <v>3.0999999999999996</v>
      </c>
      <c r="J68" s="9">
        <f t="shared" si="6"/>
        <v>29</v>
      </c>
      <c r="K68" s="9">
        <f t="shared" si="6"/>
        <v>166.5</v>
      </c>
      <c r="L68" s="9">
        <f t="shared" si="6"/>
        <v>227</v>
      </c>
      <c r="M68" s="9">
        <f t="shared" si="6"/>
        <v>32.1</v>
      </c>
      <c r="N68" s="9">
        <f t="shared" si="6"/>
        <v>0.4</v>
      </c>
      <c r="O68" s="9">
        <f t="shared" si="6"/>
        <v>1.4</v>
      </c>
      <c r="P68" s="9">
        <f t="shared" si="6"/>
        <v>0</v>
      </c>
    </row>
    <row r="69" spans="1:16" ht="12.75">
      <c r="A69" s="34"/>
      <c r="B69" s="54">
        <f>B68+B64+B59+B53+B44+B39+B32+B22+B20+B17+B13</f>
        <v>104.2015</v>
      </c>
      <c r="C69" s="60"/>
      <c r="D69" s="9" t="s">
        <v>16</v>
      </c>
      <c r="E69" s="22"/>
      <c r="F69" s="5"/>
      <c r="G69" s="5"/>
      <c r="H69" s="9">
        <f aca="true" t="shared" si="7" ref="H69:P69">SUM(H20,H23,H44,H68,H64)</f>
        <v>56.196999999999996</v>
      </c>
      <c r="I69" s="9">
        <f t="shared" si="7"/>
        <v>67.078</v>
      </c>
      <c r="J69" s="9">
        <f t="shared" si="7"/>
        <v>271.125</v>
      </c>
      <c r="K69" s="9">
        <f t="shared" si="7"/>
        <v>1931.04</v>
      </c>
      <c r="L69" s="9">
        <f t="shared" si="7"/>
        <v>953.4099999999999</v>
      </c>
      <c r="M69" s="9">
        <f t="shared" si="7"/>
        <v>54.078</v>
      </c>
      <c r="N69" s="9">
        <f t="shared" si="7"/>
        <v>1.087</v>
      </c>
      <c r="O69" s="9">
        <f t="shared" si="7"/>
        <v>3.215</v>
      </c>
      <c r="P69" s="9">
        <f t="shared" si="7"/>
        <v>58.498000000000005</v>
      </c>
    </row>
  </sheetData>
  <sheetProtection/>
  <mergeCells count="15">
    <mergeCell ref="C7:C8"/>
    <mergeCell ref="D21:P21"/>
    <mergeCell ref="D24:P24"/>
    <mergeCell ref="C4:C5"/>
    <mergeCell ref="H4:K4"/>
    <mergeCell ref="L4:M4"/>
    <mergeCell ref="N4:P4"/>
    <mergeCell ref="D45:P45"/>
    <mergeCell ref="D65:P65"/>
    <mergeCell ref="D1:P1"/>
    <mergeCell ref="F4:F5"/>
    <mergeCell ref="G4:G5"/>
    <mergeCell ref="D4:D5"/>
    <mergeCell ref="E4:E5"/>
    <mergeCell ref="D6:P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workbookViewId="0" topLeftCell="A28">
      <selection activeCell="D63" sqref="D63"/>
    </sheetView>
  </sheetViews>
  <sheetFormatPr defaultColWidth="9.140625" defaultRowHeight="12.75"/>
  <cols>
    <col min="1" max="1" width="9.28125" style="3" customWidth="1"/>
    <col min="2" max="2" width="9.42187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79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278</v>
      </c>
      <c r="B2" s="34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282</v>
      </c>
      <c r="B3" s="34"/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89" t="s">
        <v>201</v>
      </c>
      <c r="D5" s="9" t="s">
        <v>231</v>
      </c>
      <c r="E5" s="9">
        <v>200</v>
      </c>
      <c r="F5" s="5"/>
      <c r="G5" s="5"/>
      <c r="H5" s="5">
        <v>6.07</v>
      </c>
      <c r="I5" s="5">
        <v>8.18</v>
      </c>
      <c r="J5" s="5">
        <v>27.32</v>
      </c>
      <c r="K5" s="5">
        <v>207.24</v>
      </c>
      <c r="L5" s="5">
        <v>139.92</v>
      </c>
      <c r="M5" s="5">
        <v>1.32</v>
      </c>
      <c r="N5" s="5">
        <v>0.08</v>
      </c>
      <c r="O5" s="5">
        <v>0.09</v>
      </c>
      <c r="P5" s="5">
        <v>12.32</v>
      </c>
    </row>
    <row r="6" spans="1:16" ht="2.25" customHeight="1" hidden="1" thickBot="1">
      <c r="A6" s="34"/>
      <c r="B6" s="34"/>
      <c r="C6" s="89"/>
      <c r="D6" s="10" t="s">
        <v>26</v>
      </c>
      <c r="E6" s="9"/>
      <c r="F6" s="5">
        <v>180</v>
      </c>
      <c r="G6" s="5">
        <v>180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29</v>
      </c>
      <c r="B7" s="34">
        <f>A7*F7/1000</f>
        <v>0.58</v>
      </c>
      <c r="C7" s="63"/>
      <c r="D7" s="10" t="s">
        <v>121</v>
      </c>
      <c r="E7" s="9"/>
      <c r="F7" s="5">
        <v>20</v>
      </c>
      <c r="G7" s="5">
        <v>20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42</v>
      </c>
      <c r="B8" s="34">
        <f>A8*F8/1000</f>
        <v>6.3</v>
      </c>
      <c r="C8" s="63"/>
      <c r="D8" s="10" t="s">
        <v>26</v>
      </c>
      <c r="E8" s="9"/>
      <c r="F8" s="5">
        <v>150</v>
      </c>
      <c r="G8" s="5">
        <v>150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405</v>
      </c>
      <c r="B9" s="34">
        <f>A9*F9/1000</f>
        <v>2.025</v>
      </c>
      <c r="C9" s="60"/>
      <c r="D9" s="10" t="s">
        <v>27</v>
      </c>
      <c r="E9" s="9"/>
      <c r="F9" s="5">
        <v>5</v>
      </c>
      <c r="G9" s="5">
        <v>5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>
        <v>39</v>
      </c>
      <c r="B10" s="34">
        <f>A10*F10/1000</f>
        <v>0.195</v>
      </c>
      <c r="C10" s="60"/>
      <c r="D10" s="10" t="s">
        <v>40</v>
      </c>
      <c r="E10" s="9"/>
      <c r="F10" s="5">
        <v>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/>
      <c r="B11" s="53">
        <f>B7+B8+B9+B10</f>
        <v>9.1</v>
      </c>
      <c r="C11" s="57" t="s">
        <v>90</v>
      </c>
      <c r="D11" s="21" t="s">
        <v>223</v>
      </c>
      <c r="E11" s="9" t="s">
        <v>270</v>
      </c>
      <c r="F11" s="5"/>
      <c r="G11" s="5"/>
      <c r="H11" s="5">
        <v>0.1</v>
      </c>
      <c r="I11" s="5">
        <v>0.01</v>
      </c>
      <c r="J11" s="5">
        <v>14.36</v>
      </c>
      <c r="K11" s="5">
        <v>40.56</v>
      </c>
      <c r="L11" s="5">
        <v>14.22</v>
      </c>
      <c r="M11" s="5">
        <v>0.36</v>
      </c>
      <c r="N11" s="5">
        <v>0</v>
      </c>
      <c r="O11" s="5">
        <v>0</v>
      </c>
      <c r="P11" s="5">
        <v>6.14</v>
      </c>
    </row>
    <row r="12" spans="1:16" ht="12.75">
      <c r="A12" s="34">
        <v>135</v>
      </c>
      <c r="B12" s="34">
        <f>A12*F12/1000</f>
        <v>0.675</v>
      </c>
      <c r="C12" s="58"/>
      <c r="D12" s="36" t="s">
        <v>55</v>
      </c>
      <c r="E12" s="8"/>
      <c r="F12" s="5">
        <v>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200</v>
      </c>
      <c r="B13" s="34">
        <f>A13*F13/1000</f>
        <v>0.4</v>
      </c>
      <c r="C13" s="58"/>
      <c r="D13" s="36" t="s">
        <v>106</v>
      </c>
      <c r="E13" s="8"/>
      <c r="F13" s="5">
        <v>2</v>
      </c>
      <c r="G13" s="5">
        <v>2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>
        <v>39</v>
      </c>
      <c r="B14" s="34">
        <f>A14*F14/1000</f>
        <v>0.39</v>
      </c>
      <c r="C14" s="58"/>
      <c r="D14" s="36" t="s">
        <v>40</v>
      </c>
      <c r="E14" s="8"/>
      <c r="F14" s="5">
        <v>10</v>
      </c>
      <c r="G14" s="5">
        <v>10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/>
      <c r="B15" s="53">
        <f>B12+B13+B14</f>
        <v>1.4650000000000003</v>
      </c>
      <c r="C15" s="63" t="s">
        <v>124</v>
      </c>
      <c r="D15" s="9" t="s">
        <v>224</v>
      </c>
      <c r="E15" s="40" t="s">
        <v>305</v>
      </c>
      <c r="F15" s="5"/>
      <c r="G15" s="5"/>
      <c r="H15" s="5">
        <v>3.22</v>
      </c>
      <c r="I15" s="5">
        <v>6.325</v>
      </c>
      <c r="J15" s="5">
        <v>25.93</v>
      </c>
      <c r="K15" s="5">
        <v>127.7</v>
      </c>
      <c r="L15" s="5">
        <v>76.7</v>
      </c>
      <c r="M15" s="5">
        <v>0.45</v>
      </c>
      <c r="N15" s="5">
        <v>0.036</v>
      </c>
      <c r="O15" s="5">
        <v>0.038</v>
      </c>
      <c r="P15" s="5">
        <v>0.066</v>
      </c>
    </row>
    <row r="16" spans="1:16" ht="12.75">
      <c r="A16" s="34">
        <v>44</v>
      </c>
      <c r="B16" s="52">
        <f>A16*F16/1000</f>
        <v>1.76</v>
      </c>
      <c r="C16" s="63"/>
      <c r="D16" s="5" t="s">
        <v>101</v>
      </c>
      <c r="E16" s="8"/>
      <c r="F16" s="5">
        <v>40</v>
      </c>
      <c r="G16" s="5">
        <v>40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365</v>
      </c>
      <c r="B17" s="34">
        <f>A17*F17/1000</f>
        <v>2.92</v>
      </c>
      <c r="C17" s="63"/>
      <c r="D17" s="5" t="s">
        <v>28</v>
      </c>
      <c r="E17" s="8"/>
      <c r="F17" s="5">
        <v>8</v>
      </c>
      <c r="G17" s="5">
        <v>8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>
        <v>405</v>
      </c>
      <c r="B18" s="34">
        <f>A18*F18/1000</f>
        <v>2.025</v>
      </c>
      <c r="C18" s="63"/>
      <c r="D18" s="5" t="s">
        <v>27</v>
      </c>
      <c r="E18" s="8"/>
      <c r="F18" s="5">
        <v>5</v>
      </c>
      <c r="G18" s="5">
        <v>5</v>
      </c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s="34"/>
      <c r="B19" s="61">
        <f>B16+B17+B18</f>
        <v>6.705</v>
      </c>
      <c r="C19" s="60"/>
      <c r="D19" s="5" t="s">
        <v>11</v>
      </c>
      <c r="E19" s="22"/>
      <c r="F19" s="5"/>
      <c r="G19" s="5"/>
      <c r="H19" s="9">
        <f aca="true" t="shared" si="0" ref="H19:P19">SUM(H5:H15)</f>
        <v>9.39</v>
      </c>
      <c r="I19" s="9">
        <f t="shared" si="0"/>
        <v>14.515</v>
      </c>
      <c r="J19" s="9">
        <f t="shared" si="0"/>
        <v>67.61</v>
      </c>
      <c r="K19" s="9">
        <f t="shared" si="0"/>
        <v>375.5</v>
      </c>
      <c r="L19" s="9">
        <f t="shared" si="0"/>
        <v>230.83999999999997</v>
      </c>
      <c r="M19" s="9">
        <f t="shared" si="0"/>
        <v>2.1300000000000003</v>
      </c>
      <c r="N19" s="9">
        <f t="shared" si="0"/>
        <v>0.11599999999999999</v>
      </c>
      <c r="O19" s="9">
        <f t="shared" si="0"/>
        <v>0.128</v>
      </c>
      <c r="P19" s="9">
        <f t="shared" si="0"/>
        <v>18.526</v>
      </c>
    </row>
    <row r="20" spans="1:16" ht="12.75">
      <c r="A20" s="34"/>
      <c r="B20" s="34"/>
      <c r="C20" s="60"/>
      <c r="D20" s="81" t="s">
        <v>56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2.75">
      <c r="A21" s="34">
        <v>50</v>
      </c>
      <c r="B21" s="53">
        <f>A21*E21/1000</f>
        <v>5</v>
      </c>
      <c r="C21" s="60"/>
      <c r="D21" s="28" t="s">
        <v>80</v>
      </c>
      <c r="E21" s="28">
        <v>100</v>
      </c>
      <c r="F21" s="12">
        <v>100</v>
      </c>
      <c r="G21" s="12">
        <v>100</v>
      </c>
      <c r="H21" s="12">
        <v>0.41</v>
      </c>
      <c r="I21" s="12">
        <v>0</v>
      </c>
      <c r="J21" s="12">
        <v>11.09</v>
      </c>
      <c r="K21" s="12">
        <v>45.32</v>
      </c>
      <c r="L21" s="12">
        <v>16.48</v>
      </c>
      <c r="M21" s="12">
        <v>0.21</v>
      </c>
      <c r="N21" s="12">
        <v>0</v>
      </c>
      <c r="O21" s="12">
        <v>0.02</v>
      </c>
      <c r="P21" s="12">
        <v>16.69</v>
      </c>
    </row>
    <row r="22" spans="1:16" ht="12.75">
      <c r="A22" s="34"/>
      <c r="B22" s="61"/>
      <c r="C22" s="60"/>
      <c r="D22" s="5" t="s">
        <v>11</v>
      </c>
      <c r="E22" s="22"/>
      <c r="F22" s="5"/>
      <c r="G22" s="30"/>
      <c r="H22" s="9">
        <f aca="true" t="shared" si="1" ref="H22:P22">H21</f>
        <v>0.41</v>
      </c>
      <c r="I22" s="9">
        <f t="shared" si="1"/>
        <v>0</v>
      </c>
      <c r="J22" s="9">
        <f t="shared" si="1"/>
        <v>11.09</v>
      </c>
      <c r="K22" s="9">
        <f t="shared" si="1"/>
        <v>45.32</v>
      </c>
      <c r="L22" s="9">
        <f t="shared" si="1"/>
        <v>16.48</v>
      </c>
      <c r="M22" s="9">
        <f t="shared" si="1"/>
        <v>0.21</v>
      </c>
      <c r="N22" s="9">
        <f t="shared" si="1"/>
        <v>0</v>
      </c>
      <c r="O22" s="9">
        <f t="shared" si="1"/>
        <v>0.02</v>
      </c>
      <c r="P22" s="9">
        <f t="shared" si="1"/>
        <v>16.69</v>
      </c>
    </row>
    <row r="23" spans="1:16" ht="12.75">
      <c r="A23" s="34"/>
      <c r="B23" s="61"/>
      <c r="C23" s="60"/>
      <c r="D23" s="81" t="s">
        <v>12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2.75">
      <c r="A24" s="34"/>
      <c r="B24" s="34"/>
      <c r="C24" s="60" t="s">
        <v>248</v>
      </c>
      <c r="D24" s="9" t="s">
        <v>232</v>
      </c>
      <c r="E24" s="9">
        <v>50</v>
      </c>
      <c r="F24" s="5"/>
      <c r="G24" s="5"/>
      <c r="H24" s="5">
        <v>1.95</v>
      </c>
      <c r="I24" s="5">
        <v>2.3</v>
      </c>
      <c r="J24" s="5">
        <v>19.3</v>
      </c>
      <c r="K24" s="5">
        <v>59.5</v>
      </c>
      <c r="L24" s="5">
        <v>24.6</v>
      </c>
      <c r="M24" s="5">
        <v>0.42</v>
      </c>
      <c r="N24" s="5">
        <v>0.012</v>
      </c>
      <c r="O24" s="5">
        <v>0.03</v>
      </c>
      <c r="P24" s="5">
        <v>4.2</v>
      </c>
    </row>
    <row r="25" spans="1:16" ht="12.75">
      <c r="A25" s="34">
        <v>90</v>
      </c>
      <c r="B25" s="34">
        <f aca="true" t="shared" si="2" ref="B25:B30">A25*F25/1000</f>
        <v>3.6</v>
      </c>
      <c r="C25" s="60"/>
      <c r="D25" s="5" t="s">
        <v>247</v>
      </c>
      <c r="E25" s="5">
        <v>50</v>
      </c>
      <c r="F25" s="5">
        <v>40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34">
        <f>A26*E26/1000</f>
        <v>0</v>
      </c>
      <c r="C26" s="60"/>
      <c r="D26" s="5" t="s">
        <v>316</v>
      </c>
      <c r="E26" s="5">
        <v>10</v>
      </c>
      <c r="F26" s="5">
        <v>8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65</v>
      </c>
      <c r="B27" s="34">
        <f t="shared" si="2"/>
        <v>0.325</v>
      </c>
      <c r="C27" s="60"/>
      <c r="D27" s="5" t="s">
        <v>51</v>
      </c>
      <c r="E27" s="5">
        <v>5</v>
      </c>
      <c r="F27" s="5"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/>
      <c r="B28" s="54">
        <f>B25+B26+B27</f>
        <v>3.9250000000000003</v>
      </c>
      <c r="C28" s="63" t="s">
        <v>210</v>
      </c>
      <c r="D28" s="9" t="s">
        <v>122</v>
      </c>
      <c r="E28" s="8" t="s">
        <v>116</v>
      </c>
      <c r="F28" s="5"/>
      <c r="G28" s="5"/>
      <c r="H28" s="5">
        <v>1.75</v>
      </c>
      <c r="I28" s="5">
        <v>9.875</v>
      </c>
      <c r="J28" s="5">
        <v>16.475</v>
      </c>
      <c r="K28" s="5">
        <v>100.75</v>
      </c>
      <c r="L28" s="5">
        <v>43.325</v>
      </c>
      <c r="M28" s="5">
        <v>0.8</v>
      </c>
      <c r="N28" s="5">
        <v>0.05</v>
      </c>
      <c r="O28" s="5">
        <v>0.05</v>
      </c>
      <c r="P28" s="5">
        <v>18.475</v>
      </c>
    </row>
    <row r="29" spans="1:16" ht="12.75">
      <c r="A29" s="34">
        <v>123</v>
      </c>
      <c r="B29" s="34">
        <f t="shared" si="2"/>
        <v>1.353</v>
      </c>
      <c r="C29" s="60"/>
      <c r="D29" s="11" t="s">
        <v>39</v>
      </c>
      <c r="E29" s="8"/>
      <c r="F29" s="5">
        <v>11</v>
      </c>
      <c r="G29" s="5">
        <v>11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34">
        <f t="shared" si="2"/>
        <v>0</v>
      </c>
      <c r="C30" s="60"/>
      <c r="D30" s="11" t="s">
        <v>38</v>
      </c>
      <c r="E30" s="8"/>
      <c r="F30" s="5">
        <v>70</v>
      </c>
      <c r="G30" s="5">
        <v>50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0</v>
      </c>
      <c r="B31" s="34">
        <f aca="true" t="shared" si="3" ref="B31:B36">A31*F31/1000</f>
        <v>0</v>
      </c>
      <c r="C31" s="60"/>
      <c r="D31" s="11" t="s">
        <v>33</v>
      </c>
      <c r="E31" s="8"/>
      <c r="F31" s="5">
        <v>80</v>
      </c>
      <c r="G31" s="5">
        <v>70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34">
        <f t="shared" si="3"/>
        <v>0</v>
      </c>
      <c r="C32" s="60"/>
      <c r="D32" s="11" t="s">
        <v>52</v>
      </c>
      <c r="E32" s="8"/>
      <c r="F32" s="5">
        <v>20</v>
      </c>
      <c r="G32" s="5">
        <v>18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0</v>
      </c>
      <c r="B33" s="34">
        <f t="shared" si="3"/>
        <v>0</v>
      </c>
      <c r="C33" s="60"/>
      <c r="D33" s="11" t="s">
        <v>34</v>
      </c>
      <c r="E33" s="8"/>
      <c r="F33" s="5">
        <v>20</v>
      </c>
      <c r="G33" s="5">
        <v>18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86</v>
      </c>
      <c r="B34" s="34">
        <f t="shared" si="3"/>
        <v>0.43</v>
      </c>
      <c r="C34" s="60"/>
      <c r="D34" s="11" t="s">
        <v>123</v>
      </c>
      <c r="E34" s="8"/>
      <c r="F34" s="5">
        <v>5</v>
      </c>
      <c r="G34" s="5">
        <v>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34">
        <f t="shared" si="3"/>
        <v>0</v>
      </c>
      <c r="C35" s="60"/>
      <c r="D35" s="11" t="s">
        <v>84</v>
      </c>
      <c r="E35" s="8"/>
      <c r="F35" s="5">
        <v>5</v>
      </c>
      <c r="G35" s="5">
        <v>5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65</v>
      </c>
      <c r="B36" s="34">
        <f t="shared" si="3"/>
        <v>0.325</v>
      </c>
      <c r="C36" s="60"/>
      <c r="D36" s="11" t="s">
        <v>30</v>
      </c>
      <c r="E36" s="8"/>
      <c r="F36" s="5">
        <v>5</v>
      </c>
      <c r="G36" s="5">
        <v>5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25.5">
      <c r="A37" s="34"/>
      <c r="B37" s="54">
        <f>B36+B35+B34+B33+B32+B31+B30+B29</f>
        <v>2.108</v>
      </c>
      <c r="C37" s="38" t="s">
        <v>125</v>
      </c>
      <c r="D37" s="9" t="s">
        <v>298</v>
      </c>
      <c r="E37" s="8">
        <v>75</v>
      </c>
      <c r="F37" s="5"/>
      <c r="G37" s="5"/>
      <c r="H37" s="5">
        <v>9.023</v>
      </c>
      <c r="I37" s="5">
        <v>8.133</v>
      </c>
      <c r="J37" s="5">
        <v>2.296</v>
      </c>
      <c r="K37" s="5">
        <v>109.373</v>
      </c>
      <c r="L37" s="5">
        <v>16.275</v>
      </c>
      <c r="M37" s="5">
        <v>0.693</v>
      </c>
      <c r="N37" s="5">
        <v>0.021</v>
      </c>
      <c r="O37" s="5">
        <v>0.063</v>
      </c>
      <c r="P37" s="5">
        <v>0.483</v>
      </c>
    </row>
    <row r="38" spans="1:16" ht="12.75">
      <c r="A38" s="34">
        <v>183</v>
      </c>
      <c r="B38" s="34">
        <f aca="true" t="shared" si="4" ref="B38:B43">A38*F38/1000</f>
        <v>13.725</v>
      </c>
      <c r="C38" s="60"/>
      <c r="D38" s="11" t="s">
        <v>299</v>
      </c>
      <c r="E38" s="8"/>
      <c r="F38" s="5">
        <v>75</v>
      </c>
      <c r="G38" s="5">
        <v>65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0</v>
      </c>
      <c r="B39" s="34">
        <f t="shared" si="4"/>
        <v>0</v>
      </c>
      <c r="C39" s="60"/>
      <c r="D39" s="11" t="s">
        <v>34</v>
      </c>
      <c r="E39" s="8"/>
      <c r="F39" s="5">
        <v>20</v>
      </c>
      <c r="G39" s="5">
        <v>18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0</v>
      </c>
      <c r="B40" s="34">
        <f t="shared" si="4"/>
        <v>0</v>
      </c>
      <c r="C40" s="60"/>
      <c r="D40" s="11" t="s">
        <v>52</v>
      </c>
      <c r="E40" s="8"/>
      <c r="F40" s="7">
        <v>20</v>
      </c>
      <c r="G40" s="5">
        <v>18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26</v>
      </c>
      <c r="B41" s="34">
        <f t="shared" si="4"/>
        <v>0.13</v>
      </c>
      <c r="C41" s="60"/>
      <c r="D41" s="11" t="s">
        <v>46</v>
      </c>
      <c r="E41" s="8"/>
      <c r="F41" s="5">
        <v>5</v>
      </c>
      <c r="G41" s="5">
        <v>5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405</v>
      </c>
      <c r="B42" s="34">
        <f t="shared" si="4"/>
        <v>2.025</v>
      </c>
      <c r="C42" s="60"/>
      <c r="D42" s="11" t="s">
        <v>27</v>
      </c>
      <c r="E42" s="8"/>
      <c r="F42" s="5">
        <v>5</v>
      </c>
      <c r="G42" s="5">
        <v>5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42</v>
      </c>
      <c r="B43" s="34">
        <f t="shared" si="4"/>
        <v>0.42</v>
      </c>
      <c r="C43" s="60"/>
      <c r="D43" s="11" t="s">
        <v>26</v>
      </c>
      <c r="E43" s="8"/>
      <c r="F43" s="5">
        <v>10</v>
      </c>
      <c r="G43" s="5">
        <v>10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/>
      <c r="B44" s="54">
        <f>B38+B39+B40+B41+B42+B43</f>
        <v>16.3</v>
      </c>
      <c r="C44" s="63" t="s">
        <v>217</v>
      </c>
      <c r="D44" s="24" t="s">
        <v>126</v>
      </c>
      <c r="E44" s="8">
        <v>130</v>
      </c>
      <c r="F44" s="5"/>
      <c r="G44" s="5"/>
      <c r="H44" s="5">
        <v>5.418</v>
      </c>
      <c r="I44" s="5">
        <v>0.63</v>
      </c>
      <c r="J44" s="5">
        <v>2.522</v>
      </c>
      <c r="K44" s="5">
        <v>186.084</v>
      </c>
      <c r="L44" s="5">
        <v>22.09</v>
      </c>
      <c r="M44" s="5">
        <v>1.04</v>
      </c>
      <c r="N44" s="5">
        <v>0.04</v>
      </c>
      <c r="O44" s="5">
        <v>0.02</v>
      </c>
      <c r="P44" s="5">
        <v>0</v>
      </c>
    </row>
    <row r="45" spans="1:16" ht="12.75">
      <c r="A45" s="34">
        <v>405</v>
      </c>
      <c r="B45" s="34">
        <f>A45*F45/1000</f>
        <v>2.025</v>
      </c>
      <c r="C45" s="63"/>
      <c r="D45" s="29" t="s">
        <v>27</v>
      </c>
      <c r="E45" s="22"/>
      <c r="F45" s="5">
        <v>5</v>
      </c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>
        <v>20</v>
      </c>
      <c r="B46" s="34">
        <f>A46*F46/1000</f>
        <v>0.8</v>
      </c>
      <c r="C46" s="60"/>
      <c r="D46" s="11" t="s">
        <v>218</v>
      </c>
      <c r="E46" s="8"/>
      <c r="F46" s="5">
        <v>40</v>
      </c>
      <c r="G46" s="5">
        <v>40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/>
      <c r="B47" s="34">
        <f>B45+B46</f>
        <v>2.825</v>
      </c>
      <c r="C47" s="63" t="s">
        <v>93</v>
      </c>
      <c r="D47" s="9" t="s">
        <v>89</v>
      </c>
      <c r="E47" s="8">
        <v>200</v>
      </c>
      <c r="F47" s="5"/>
      <c r="G47" s="5"/>
      <c r="H47" s="5">
        <v>0.44</v>
      </c>
      <c r="I47" s="5">
        <v>0.02</v>
      </c>
      <c r="J47" s="5">
        <v>27.76</v>
      </c>
      <c r="K47" s="5">
        <v>113</v>
      </c>
      <c r="L47" s="5">
        <v>31.82</v>
      </c>
      <c r="M47" s="5">
        <v>1.24</v>
      </c>
      <c r="N47" s="5">
        <v>0</v>
      </c>
      <c r="O47" s="5">
        <v>0</v>
      </c>
      <c r="P47" s="5">
        <v>0.4</v>
      </c>
    </row>
    <row r="48" spans="1:16" ht="12.75">
      <c r="A48" s="34">
        <v>80</v>
      </c>
      <c r="B48" s="72">
        <f>A48*F48/1000</f>
        <v>1.2</v>
      </c>
      <c r="C48" s="60"/>
      <c r="D48" s="11" t="s">
        <v>85</v>
      </c>
      <c r="E48" s="8"/>
      <c r="F48" s="5">
        <v>15</v>
      </c>
      <c r="G48" s="5">
        <v>15</v>
      </c>
      <c r="H48" s="43"/>
      <c r="I48" s="43"/>
      <c r="J48" s="43"/>
      <c r="K48" s="43"/>
      <c r="L48" s="43"/>
      <c r="M48" s="43"/>
      <c r="N48" s="5"/>
      <c r="O48" s="5"/>
      <c r="P48" s="5"/>
    </row>
    <row r="49" spans="1:16" ht="12.75">
      <c r="A49" s="34">
        <v>35</v>
      </c>
      <c r="B49" s="34">
        <f>A49*F49/1000</f>
        <v>0.35</v>
      </c>
      <c r="C49" s="60"/>
      <c r="D49" s="11" t="s">
        <v>40</v>
      </c>
      <c r="E49" s="8"/>
      <c r="F49" s="5">
        <v>10</v>
      </c>
      <c r="G49" s="5">
        <v>10</v>
      </c>
      <c r="H49" s="43"/>
      <c r="I49" s="43"/>
      <c r="J49" s="43"/>
      <c r="K49" s="43"/>
      <c r="L49" s="43"/>
      <c r="M49" s="43"/>
      <c r="N49" s="5"/>
      <c r="O49" s="5"/>
      <c r="P49" s="5"/>
    </row>
    <row r="50" spans="1:16" ht="12.75">
      <c r="A50" s="34">
        <v>27</v>
      </c>
      <c r="B50" s="34">
        <f>A50*F50/1000</f>
        <v>1.35</v>
      </c>
      <c r="C50" s="60"/>
      <c r="D50" s="9" t="s">
        <v>13</v>
      </c>
      <c r="E50" s="9">
        <v>50</v>
      </c>
      <c r="F50" s="5">
        <v>50</v>
      </c>
      <c r="G50" s="5">
        <v>50</v>
      </c>
      <c r="H50" s="5">
        <v>1.15</v>
      </c>
      <c r="I50" s="5">
        <v>0.2</v>
      </c>
      <c r="J50" s="5">
        <v>21.65</v>
      </c>
      <c r="K50" s="5">
        <v>93</v>
      </c>
      <c r="L50" s="5">
        <v>17</v>
      </c>
      <c r="M50" s="5">
        <v>1.15</v>
      </c>
      <c r="N50" s="5">
        <v>0</v>
      </c>
      <c r="O50" s="5">
        <v>0.01</v>
      </c>
      <c r="P50" s="5">
        <v>0</v>
      </c>
    </row>
    <row r="51" spans="1:16" ht="12.75">
      <c r="A51" s="34"/>
      <c r="B51" s="54">
        <f>B50+B49+B48+B47+B46+B45</f>
        <v>8.55</v>
      </c>
      <c r="C51" s="60"/>
      <c r="D51" s="5" t="s">
        <v>11</v>
      </c>
      <c r="E51" s="22"/>
      <c r="F51" s="5"/>
      <c r="G51" s="5"/>
      <c r="H51" s="9">
        <f aca="true" t="shared" si="5" ref="H51:P51">SUM(H24:H50)</f>
        <v>19.730999999999998</v>
      </c>
      <c r="I51" s="9">
        <f t="shared" si="5"/>
        <v>21.157999999999998</v>
      </c>
      <c r="J51" s="9">
        <f t="shared" si="5"/>
        <v>90.00300000000001</v>
      </c>
      <c r="K51" s="9">
        <f>SUM(K24:K50)</f>
        <v>661.707</v>
      </c>
      <c r="L51" s="9">
        <f>SUM(L24:L50)</f>
        <v>155.11</v>
      </c>
      <c r="M51" s="9">
        <f>SUM(M24:M50)</f>
        <v>5.343</v>
      </c>
      <c r="N51" s="9">
        <f t="shared" si="5"/>
        <v>0.123</v>
      </c>
      <c r="O51" s="9">
        <f t="shared" si="5"/>
        <v>0.17300000000000001</v>
      </c>
      <c r="P51" s="9">
        <f t="shared" si="5"/>
        <v>23.558</v>
      </c>
    </row>
    <row r="52" spans="1:16" ht="12.75">
      <c r="A52" s="34"/>
      <c r="B52" s="34"/>
      <c r="C52" s="60"/>
      <c r="D52" s="81" t="s">
        <v>86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2.75">
      <c r="A53" s="34"/>
      <c r="B53" s="34"/>
      <c r="C53" s="60" t="s">
        <v>128</v>
      </c>
      <c r="D53" s="9" t="s">
        <v>127</v>
      </c>
      <c r="E53" s="8">
        <v>85</v>
      </c>
      <c r="F53" s="5"/>
      <c r="G53" s="5"/>
      <c r="H53" s="5">
        <v>14.184</v>
      </c>
      <c r="I53" s="5">
        <v>3.69</v>
      </c>
      <c r="J53" s="5">
        <v>2.33</v>
      </c>
      <c r="K53" s="5">
        <v>98.66</v>
      </c>
      <c r="L53" s="5">
        <v>43.4</v>
      </c>
      <c r="M53" s="5">
        <v>0.864</v>
      </c>
      <c r="N53" s="5">
        <v>0.064</v>
      </c>
      <c r="O53" s="5">
        <v>0.16</v>
      </c>
      <c r="P53" s="5">
        <v>0.824</v>
      </c>
    </row>
    <row r="54" spans="1:16" ht="12.75">
      <c r="A54" s="34">
        <v>109</v>
      </c>
      <c r="B54" s="34">
        <f>A54*F54/1000</f>
        <v>10.9</v>
      </c>
      <c r="C54" s="60"/>
      <c r="D54" s="11" t="s">
        <v>129</v>
      </c>
      <c r="E54" s="8"/>
      <c r="F54" s="5">
        <v>100</v>
      </c>
      <c r="G54" s="5">
        <v>70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26</v>
      </c>
      <c r="B55" s="34">
        <f>A55*F55/1000</f>
        <v>0.13</v>
      </c>
      <c r="C55" s="60"/>
      <c r="D55" s="11" t="s">
        <v>46</v>
      </c>
      <c r="E55" s="8"/>
      <c r="F55" s="5">
        <v>5</v>
      </c>
      <c r="G55" s="5">
        <v>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4.77</v>
      </c>
      <c r="B56" s="34">
        <f>A56*F56</f>
        <v>4.77</v>
      </c>
      <c r="C56" s="60"/>
      <c r="D56" s="11" t="s">
        <v>25</v>
      </c>
      <c r="E56" s="8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65</v>
      </c>
      <c r="B57" s="34">
        <f>F57*A57/1000</f>
        <v>0.195</v>
      </c>
      <c r="C57" s="60"/>
      <c r="D57" s="11" t="s">
        <v>30</v>
      </c>
      <c r="E57" s="8"/>
      <c r="F57" s="5">
        <v>3</v>
      </c>
      <c r="G57" s="5">
        <v>3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42</v>
      </c>
      <c r="B58" s="34">
        <f>A58*F58/1000</f>
        <v>0.84</v>
      </c>
      <c r="C58" s="60"/>
      <c r="D58" s="11" t="s">
        <v>26</v>
      </c>
      <c r="E58" s="8"/>
      <c r="F58" s="5">
        <v>20</v>
      </c>
      <c r="G58" s="5">
        <v>20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23.25" customHeight="1">
      <c r="A59" s="34"/>
      <c r="B59" s="54">
        <f>B58+B57+B56+B55+B54</f>
        <v>16.835</v>
      </c>
      <c r="C59" s="60" t="s">
        <v>130</v>
      </c>
      <c r="D59" s="9" t="s">
        <v>57</v>
      </c>
      <c r="E59" s="9">
        <v>120</v>
      </c>
      <c r="F59" s="5"/>
      <c r="G59" s="5"/>
      <c r="H59" s="5">
        <v>1.6</v>
      </c>
      <c r="I59" s="5">
        <v>5.2</v>
      </c>
      <c r="J59" s="5">
        <v>8.4</v>
      </c>
      <c r="K59" s="5">
        <v>100.5</v>
      </c>
      <c r="L59" s="5">
        <v>26.7</v>
      </c>
      <c r="M59" s="5">
        <v>0.9</v>
      </c>
      <c r="N59" s="5">
        <v>0.06</v>
      </c>
      <c r="O59" s="5">
        <v>0.05</v>
      </c>
      <c r="P59" s="5">
        <v>11</v>
      </c>
    </row>
    <row r="60" spans="1:16" ht="12.75">
      <c r="A60" s="34">
        <v>0</v>
      </c>
      <c r="B60" s="34">
        <f aca="true" t="shared" si="6" ref="B60:B66">A60*F60/1000</f>
        <v>0</v>
      </c>
      <c r="C60" s="60"/>
      <c r="D60" s="10" t="s">
        <v>32</v>
      </c>
      <c r="E60" s="9"/>
      <c r="F60" s="5">
        <v>70</v>
      </c>
      <c r="G60" s="5">
        <v>45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0</v>
      </c>
      <c r="B61" s="34">
        <f t="shared" si="6"/>
        <v>0</v>
      </c>
      <c r="C61" s="60"/>
      <c r="D61" s="10" t="s">
        <v>33</v>
      </c>
      <c r="E61" s="9"/>
      <c r="F61" s="5">
        <v>80</v>
      </c>
      <c r="G61" s="5">
        <v>65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0</v>
      </c>
      <c r="B62" s="34">
        <f t="shared" si="6"/>
        <v>0</v>
      </c>
      <c r="C62" s="60"/>
      <c r="D62" s="10" t="s">
        <v>34</v>
      </c>
      <c r="E62" s="9"/>
      <c r="F62" s="5">
        <v>20</v>
      </c>
      <c r="G62" s="5">
        <v>18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>
        <v>0</v>
      </c>
      <c r="B63" s="34">
        <f t="shared" si="6"/>
        <v>0</v>
      </c>
      <c r="C63" s="60"/>
      <c r="D63" s="10" t="s">
        <v>316</v>
      </c>
      <c r="E63" s="9"/>
      <c r="F63" s="5">
        <v>20</v>
      </c>
      <c r="G63" s="5">
        <v>18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34">
        <v>60</v>
      </c>
      <c r="B64" s="34">
        <f t="shared" si="6"/>
        <v>0.9</v>
      </c>
      <c r="C64" s="60"/>
      <c r="D64" s="10" t="s">
        <v>29</v>
      </c>
      <c r="E64" s="9"/>
      <c r="F64" s="5">
        <v>15</v>
      </c>
      <c r="G64" s="5">
        <v>15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34">
        <v>30</v>
      </c>
      <c r="B65" s="34">
        <f t="shared" si="6"/>
        <v>0.75</v>
      </c>
      <c r="C65" s="60"/>
      <c r="D65" s="10" t="s">
        <v>251</v>
      </c>
      <c r="E65" s="9"/>
      <c r="F65" s="5">
        <v>25</v>
      </c>
      <c r="G65" s="5">
        <v>20</v>
      </c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34">
        <v>65</v>
      </c>
      <c r="B66" s="34">
        <f t="shared" si="6"/>
        <v>0.325</v>
      </c>
      <c r="C66" s="60"/>
      <c r="D66" s="10" t="s">
        <v>35</v>
      </c>
      <c r="E66" s="9"/>
      <c r="F66" s="5">
        <v>5</v>
      </c>
      <c r="G66" s="5">
        <v>5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34">
        <v>32</v>
      </c>
      <c r="B67" s="34">
        <f>A67*E67/1000</f>
        <v>6.4</v>
      </c>
      <c r="C67" s="60" t="s">
        <v>131</v>
      </c>
      <c r="D67" s="9" t="s">
        <v>112</v>
      </c>
      <c r="E67" s="8">
        <v>200</v>
      </c>
      <c r="F67" s="5"/>
      <c r="G67" s="5"/>
      <c r="H67" s="5">
        <v>0.9</v>
      </c>
      <c r="I67" s="5">
        <v>0.18</v>
      </c>
      <c r="J67" s="5">
        <v>17.82</v>
      </c>
      <c r="K67" s="5">
        <v>77.4</v>
      </c>
      <c r="L67" s="5">
        <v>12.6</v>
      </c>
      <c r="M67" s="5">
        <v>2.52</v>
      </c>
      <c r="N67" s="5">
        <v>0.02</v>
      </c>
      <c r="O67" s="5">
        <v>0.05</v>
      </c>
      <c r="P67" s="5">
        <v>3.6</v>
      </c>
    </row>
    <row r="68" spans="1:16" ht="12.75">
      <c r="A68" s="34">
        <v>80</v>
      </c>
      <c r="B68" s="34">
        <f>A68*E68/1000</f>
        <v>1.6</v>
      </c>
      <c r="C68" s="60"/>
      <c r="D68" s="9" t="s">
        <v>269</v>
      </c>
      <c r="E68" s="8">
        <v>20</v>
      </c>
      <c r="F68" s="5"/>
      <c r="G68" s="5"/>
      <c r="H68" s="5">
        <v>2.6</v>
      </c>
      <c r="I68" s="5">
        <v>1.9</v>
      </c>
      <c r="J68" s="5">
        <v>25.3</v>
      </c>
      <c r="K68" s="5">
        <v>130.1</v>
      </c>
      <c r="L68" s="5">
        <v>8.9</v>
      </c>
      <c r="M68" s="5">
        <v>7.4</v>
      </c>
      <c r="N68" s="5">
        <v>0</v>
      </c>
      <c r="O68" s="5">
        <v>0</v>
      </c>
      <c r="P68" s="5">
        <v>0</v>
      </c>
    </row>
    <row r="69" spans="1:16" ht="12.75">
      <c r="A69" s="34"/>
      <c r="B69" s="54">
        <f>B60+B61+B62+B63+B64+B65+B66+B67+B68</f>
        <v>9.975</v>
      </c>
      <c r="C69" s="60"/>
      <c r="D69" s="5" t="s">
        <v>14</v>
      </c>
      <c r="E69" s="8"/>
      <c r="F69" s="5"/>
      <c r="G69" s="5"/>
      <c r="H69" s="9">
        <f aca="true" t="shared" si="7" ref="H69:P69">SUM(H53:H68)</f>
        <v>19.284</v>
      </c>
      <c r="I69" s="9">
        <f t="shared" si="7"/>
        <v>10.97</v>
      </c>
      <c r="J69" s="9">
        <f t="shared" si="7"/>
        <v>53.85</v>
      </c>
      <c r="K69" s="9">
        <f t="shared" si="7"/>
        <v>406.65999999999997</v>
      </c>
      <c r="L69" s="9">
        <f t="shared" si="7"/>
        <v>91.6</v>
      </c>
      <c r="M69" s="9">
        <f t="shared" si="7"/>
        <v>11.684000000000001</v>
      </c>
      <c r="N69" s="9">
        <f t="shared" si="7"/>
        <v>0.144</v>
      </c>
      <c r="O69" s="9">
        <f t="shared" si="7"/>
        <v>0.26</v>
      </c>
      <c r="P69" s="9">
        <f t="shared" si="7"/>
        <v>15.424</v>
      </c>
    </row>
    <row r="70" spans="1:16" ht="12.75">
      <c r="A70" s="34"/>
      <c r="B70" s="54"/>
      <c r="C70" s="60"/>
      <c r="D70" s="81" t="s">
        <v>15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2.75">
      <c r="A71" s="34">
        <v>44</v>
      </c>
      <c r="B71" s="34">
        <f>A71*E71/1000</f>
        <v>8.8</v>
      </c>
      <c r="C71" s="60"/>
      <c r="D71" s="9" t="s">
        <v>219</v>
      </c>
      <c r="E71" s="8">
        <v>200</v>
      </c>
      <c r="F71" s="5">
        <v>200</v>
      </c>
      <c r="G71" s="5"/>
      <c r="H71" s="5">
        <v>2.5</v>
      </c>
      <c r="I71" s="5">
        <v>2.8</v>
      </c>
      <c r="J71" s="5">
        <v>11</v>
      </c>
      <c r="K71" s="5">
        <v>78</v>
      </c>
      <c r="L71" s="5">
        <v>220</v>
      </c>
      <c r="M71" s="5">
        <v>24</v>
      </c>
      <c r="N71" s="5">
        <v>0.3</v>
      </c>
      <c r="O71" s="5">
        <v>1.4</v>
      </c>
      <c r="P71" s="5">
        <v>0</v>
      </c>
    </row>
    <row r="72" spans="1:16" ht="12.75">
      <c r="A72" s="34">
        <v>44</v>
      </c>
      <c r="B72" s="34">
        <f>A72*E72/1000</f>
        <v>1.76</v>
      </c>
      <c r="C72" s="60"/>
      <c r="D72" s="9" t="s">
        <v>103</v>
      </c>
      <c r="E72" s="9">
        <v>40</v>
      </c>
      <c r="F72" s="5">
        <v>40</v>
      </c>
      <c r="G72" s="5">
        <v>40</v>
      </c>
      <c r="H72" s="5">
        <v>2.8</v>
      </c>
      <c r="I72" s="5">
        <v>0.3</v>
      </c>
      <c r="J72" s="5">
        <v>18</v>
      </c>
      <c r="K72" s="5">
        <v>88.5</v>
      </c>
      <c r="L72" s="5">
        <v>7</v>
      </c>
      <c r="M72" s="5">
        <v>8.1</v>
      </c>
      <c r="N72" s="5">
        <v>0.1</v>
      </c>
      <c r="O72" s="5">
        <v>0</v>
      </c>
      <c r="P72" s="5">
        <v>0</v>
      </c>
    </row>
    <row r="73" spans="1:16" ht="12.75">
      <c r="A73" s="34"/>
      <c r="B73" s="54">
        <f>B71+B72</f>
        <v>10.56</v>
      </c>
      <c r="C73" s="60"/>
      <c r="D73" s="5" t="s">
        <v>14</v>
      </c>
      <c r="E73" s="22"/>
      <c r="F73" s="5"/>
      <c r="G73" s="5"/>
      <c r="H73" s="9">
        <f aca="true" t="shared" si="8" ref="H73:P73">SUM(H71:H72)</f>
        <v>5.3</v>
      </c>
      <c r="I73" s="9">
        <f t="shared" si="8"/>
        <v>3.0999999999999996</v>
      </c>
      <c r="J73" s="9">
        <f t="shared" si="8"/>
        <v>29</v>
      </c>
      <c r="K73" s="9">
        <f t="shared" si="8"/>
        <v>166.5</v>
      </c>
      <c r="L73" s="9">
        <f t="shared" si="8"/>
        <v>227</v>
      </c>
      <c r="M73" s="9">
        <f t="shared" si="8"/>
        <v>32.1</v>
      </c>
      <c r="N73" s="9">
        <f t="shared" si="8"/>
        <v>0.4</v>
      </c>
      <c r="O73" s="9">
        <f t="shared" si="8"/>
        <v>1.4</v>
      </c>
      <c r="P73" s="9">
        <f t="shared" si="8"/>
        <v>0</v>
      </c>
    </row>
    <row r="74" spans="1:16" ht="12.75">
      <c r="A74" s="34"/>
      <c r="B74" s="54">
        <f>B73+B69+B59+B51+B44+B37+B28+B21+B19+B15+B11+B5</f>
        <v>90.523</v>
      </c>
      <c r="C74" s="60"/>
      <c r="D74" s="9" t="s">
        <v>16</v>
      </c>
      <c r="E74" s="22"/>
      <c r="F74" s="5"/>
      <c r="G74" s="5"/>
      <c r="H74" s="9">
        <f aca="true" t="shared" si="9" ref="H74:P74">SUM(H19,H22,H51,H73,H69)</f>
        <v>54.114999999999995</v>
      </c>
      <c r="I74" s="9">
        <f t="shared" si="9"/>
        <v>49.743</v>
      </c>
      <c r="J74" s="9">
        <f t="shared" si="9"/>
        <v>251.55300000000003</v>
      </c>
      <c r="K74" s="9">
        <f t="shared" si="9"/>
        <v>1655.687</v>
      </c>
      <c r="L74" s="9">
        <f t="shared" si="9"/>
        <v>721.03</v>
      </c>
      <c r="M74" s="9">
        <f t="shared" si="9"/>
        <v>51.467</v>
      </c>
      <c r="N74" s="9">
        <f t="shared" si="9"/>
        <v>0.783</v>
      </c>
      <c r="O74" s="9">
        <f t="shared" si="9"/>
        <v>1.9809999999999999</v>
      </c>
      <c r="P74" s="9">
        <f t="shared" si="9"/>
        <v>74.19800000000001</v>
      </c>
    </row>
    <row r="75" spans="1:2" ht="12.75">
      <c r="A75" s="34"/>
      <c r="B75" s="54"/>
    </row>
  </sheetData>
  <sheetProtection/>
  <mergeCells count="15">
    <mergeCell ref="C5:C6"/>
    <mergeCell ref="C2:C3"/>
    <mergeCell ref="F2:F3"/>
    <mergeCell ref="G2:G3"/>
    <mergeCell ref="D4:P4"/>
    <mergeCell ref="H2:K2"/>
    <mergeCell ref="D70:P70"/>
    <mergeCell ref="D1:P1"/>
    <mergeCell ref="L2:M2"/>
    <mergeCell ref="N2:P2"/>
    <mergeCell ref="D2:D3"/>
    <mergeCell ref="E2:E3"/>
    <mergeCell ref="D20:P20"/>
    <mergeCell ref="D23:P23"/>
    <mergeCell ref="D52:P5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  <headerFooter alignWithMargins="0">
    <oddFooter>&amp;C&amp;P</oddFooter>
  </headerFooter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workbookViewId="0" topLeftCell="A25">
      <selection activeCell="D36" sqref="D36"/>
    </sheetView>
  </sheetViews>
  <sheetFormatPr defaultColWidth="9.140625" defaultRowHeight="12.75"/>
  <cols>
    <col min="1" max="1" width="8.8515625" style="3" customWidth="1"/>
    <col min="2" max="2" width="7.8515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132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 customHeight="1">
      <c r="A2" s="55" t="s">
        <v>278</v>
      </c>
      <c r="B2" s="55"/>
      <c r="C2" s="93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280</v>
      </c>
      <c r="B3" s="53" t="s">
        <v>281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63" t="s">
        <v>134</v>
      </c>
      <c r="D5" s="28" t="s">
        <v>133</v>
      </c>
      <c r="E5" s="28">
        <v>200</v>
      </c>
      <c r="F5" s="12"/>
      <c r="G5" s="12"/>
      <c r="H5" s="12">
        <v>7.4</v>
      </c>
      <c r="I5" s="12">
        <v>10.5</v>
      </c>
      <c r="J5" s="12">
        <v>28.9</v>
      </c>
      <c r="K5" s="12">
        <v>223.6</v>
      </c>
      <c r="L5" s="12">
        <v>196.3</v>
      </c>
      <c r="M5" s="12">
        <v>0.92</v>
      </c>
      <c r="N5" s="12">
        <v>0.1</v>
      </c>
      <c r="O5" s="12">
        <v>0.18</v>
      </c>
      <c r="P5" s="12">
        <v>4.1</v>
      </c>
    </row>
    <row r="6" spans="1:16" ht="12.75">
      <c r="A6" s="34">
        <v>42</v>
      </c>
      <c r="B6" s="71">
        <f>A6*F6/1000</f>
        <v>5.46</v>
      </c>
      <c r="C6" s="60"/>
      <c r="D6" s="31" t="s">
        <v>26</v>
      </c>
      <c r="E6" s="28"/>
      <c r="F6" s="12">
        <v>130</v>
      </c>
      <c r="G6" s="12">
        <v>130</v>
      </c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4">
        <v>24</v>
      </c>
      <c r="B7" s="71">
        <f>A7*F7/1000</f>
        <v>0.36</v>
      </c>
      <c r="C7" s="60"/>
      <c r="D7" s="31" t="s">
        <v>48</v>
      </c>
      <c r="E7" s="28"/>
      <c r="F7" s="12">
        <v>15</v>
      </c>
      <c r="G7" s="12">
        <v>15</v>
      </c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34">
        <v>405</v>
      </c>
      <c r="B8" s="71">
        <f>A8*F8/1000</f>
        <v>1.62</v>
      </c>
      <c r="C8" s="60"/>
      <c r="D8" s="31" t="s">
        <v>27</v>
      </c>
      <c r="E8" s="28"/>
      <c r="F8" s="12">
        <v>4</v>
      </c>
      <c r="G8" s="12">
        <v>4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34">
        <v>39</v>
      </c>
      <c r="B9" s="71">
        <f>A9*F9/1000</f>
        <v>0.195</v>
      </c>
      <c r="C9" s="60"/>
      <c r="D9" s="31" t="s">
        <v>40</v>
      </c>
      <c r="E9" s="28"/>
      <c r="F9" s="12">
        <v>5</v>
      </c>
      <c r="G9" s="12">
        <v>5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34"/>
      <c r="B10" s="54">
        <f>B6+B7+B8+B9</f>
        <v>7.635000000000001</v>
      </c>
      <c r="C10" s="57" t="s">
        <v>90</v>
      </c>
      <c r="D10" s="21" t="s">
        <v>223</v>
      </c>
      <c r="E10" s="9" t="s">
        <v>270</v>
      </c>
      <c r="F10" s="5"/>
      <c r="G10" s="5"/>
      <c r="H10" s="5">
        <v>0.1</v>
      </c>
      <c r="I10" s="5">
        <v>0.01</v>
      </c>
      <c r="J10" s="5">
        <v>14.36</v>
      </c>
      <c r="K10" s="5">
        <v>40.56</v>
      </c>
      <c r="L10" s="5">
        <v>14.22</v>
      </c>
      <c r="M10" s="5">
        <v>0.36</v>
      </c>
      <c r="N10" s="5">
        <v>0</v>
      </c>
      <c r="O10" s="5">
        <v>0</v>
      </c>
      <c r="P10" s="5">
        <v>6.14</v>
      </c>
    </row>
    <row r="11" spans="1:16" ht="12.75">
      <c r="A11" s="34">
        <v>135</v>
      </c>
      <c r="B11" s="71">
        <f>A11*F11/1000</f>
        <v>0.675</v>
      </c>
      <c r="C11" s="58"/>
      <c r="D11" s="36" t="s">
        <v>55</v>
      </c>
      <c r="E11" s="8"/>
      <c r="F11" s="5">
        <v>5</v>
      </c>
      <c r="G11" s="5">
        <v>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200</v>
      </c>
      <c r="B12" s="71">
        <f>A12*F12/1000</f>
        <v>0.1</v>
      </c>
      <c r="C12" s="58"/>
      <c r="D12" s="36" t="s">
        <v>106</v>
      </c>
      <c r="E12" s="8"/>
      <c r="F12" s="5">
        <v>0.5</v>
      </c>
      <c r="G12" s="5">
        <v>0.5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39</v>
      </c>
      <c r="B13" s="71">
        <f>A13*F13/1000</f>
        <v>0.39</v>
      </c>
      <c r="C13" s="58"/>
      <c r="D13" s="36" t="s">
        <v>40</v>
      </c>
      <c r="E13" s="8"/>
      <c r="F13" s="5">
        <v>10</v>
      </c>
      <c r="G13" s="5">
        <v>10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1.165</v>
      </c>
      <c r="C14" s="63" t="s">
        <v>107</v>
      </c>
      <c r="D14" s="9" t="s">
        <v>224</v>
      </c>
      <c r="E14" s="40" t="s">
        <v>305</v>
      </c>
      <c r="F14" s="5"/>
      <c r="G14" s="5"/>
      <c r="H14" s="5">
        <v>3.22</v>
      </c>
      <c r="I14" s="5">
        <v>6.325</v>
      </c>
      <c r="J14" s="5">
        <v>25.93</v>
      </c>
      <c r="K14" s="5">
        <v>127.7</v>
      </c>
      <c r="L14" s="5">
        <v>76.7</v>
      </c>
      <c r="M14" s="5">
        <v>0.45</v>
      </c>
      <c r="N14" s="5">
        <v>0.036</v>
      </c>
      <c r="O14" s="5">
        <v>0.038</v>
      </c>
      <c r="P14" s="5">
        <v>0.066</v>
      </c>
    </row>
    <row r="15" spans="1:16" ht="12.75">
      <c r="A15" s="34">
        <v>44</v>
      </c>
      <c r="B15" s="71">
        <f>A15*F15/1000</f>
        <v>1.76</v>
      </c>
      <c r="C15" s="63"/>
      <c r="D15" s="5" t="s">
        <v>101</v>
      </c>
      <c r="E15" s="8"/>
      <c r="F15" s="5">
        <v>40</v>
      </c>
      <c r="G15" s="5">
        <v>40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365</v>
      </c>
      <c r="B16" s="71">
        <f>A16*F16/1000</f>
        <v>1.825</v>
      </c>
      <c r="C16" s="63"/>
      <c r="D16" s="5" t="s">
        <v>28</v>
      </c>
      <c r="E16" s="8"/>
      <c r="F16" s="5">
        <v>5</v>
      </c>
      <c r="G16" s="5">
        <v>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2.025</v>
      </c>
      <c r="C17" s="63"/>
      <c r="D17" s="5" t="s">
        <v>27</v>
      </c>
      <c r="E17" s="8"/>
      <c r="F17" s="5">
        <v>5</v>
      </c>
      <c r="G17" s="5">
        <v>5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B15+B16+B17</f>
        <v>5.609999999999999</v>
      </c>
      <c r="C18" s="60"/>
      <c r="D18" s="5" t="s">
        <v>11</v>
      </c>
      <c r="E18" s="22"/>
      <c r="F18" s="5"/>
      <c r="G18" s="5"/>
      <c r="H18" s="9">
        <f aca="true" t="shared" si="0" ref="H18:P18">SUM(H5:H14)</f>
        <v>10.72</v>
      </c>
      <c r="I18" s="9">
        <f t="shared" si="0"/>
        <v>16.835</v>
      </c>
      <c r="J18" s="9">
        <f t="shared" si="0"/>
        <v>69.19</v>
      </c>
      <c r="K18" s="9">
        <f t="shared" si="0"/>
        <v>391.85999999999996</v>
      </c>
      <c r="L18" s="9">
        <f t="shared" si="0"/>
        <v>287.22</v>
      </c>
      <c r="M18" s="9">
        <f t="shared" si="0"/>
        <v>1.73</v>
      </c>
      <c r="N18" s="9">
        <f t="shared" si="0"/>
        <v>0.136</v>
      </c>
      <c r="O18" s="9">
        <f t="shared" si="0"/>
        <v>0.218</v>
      </c>
      <c r="P18" s="9">
        <f t="shared" si="0"/>
        <v>10.306</v>
      </c>
    </row>
    <row r="19" spans="1:16" ht="12.75">
      <c r="A19" s="34"/>
      <c r="B19" s="71"/>
      <c r="C19" s="60"/>
      <c r="D19" s="81" t="s">
        <v>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34">
        <v>50</v>
      </c>
      <c r="B20" s="54">
        <f>A20*E20/1000</f>
        <v>5</v>
      </c>
      <c r="C20" s="60"/>
      <c r="D20" s="28" t="s">
        <v>80</v>
      </c>
      <c r="E20" s="28">
        <v>100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5" t="s">
        <v>11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81" t="s">
        <v>12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25.5">
      <c r="A23" s="34"/>
      <c r="B23" s="71"/>
      <c r="C23" s="63" t="s">
        <v>211</v>
      </c>
      <c r="D23" s="9" t="s">
        <v>268</v>
      </c>
      <c r="E23" s="8">
        <v>250</v>
      </c>
      <c r="F23" s="5"/>
      <c r="G23" s="5"/>
      <c r="H23" s="9">
        <v>2.7</v>
      </c>
      <c r="I23" s="9">
        <v>2.82</v>
      </c>
      <c r="J23" s="9">
        <v>20.15</v>
      </c>
      <c r="K23" s="9">
        <v>104.75</v>
      </c>
      <c r="L23" s="9">
        <v>24.6</v>
      </c>
      <c r="M23" s="9">
        <v>1.075</v>
      </c>
      <c r="N23" s="9">
        <v>0.12</v>
      </c>
      <c r="O23" s="9">
        <v>0.075</v>
      </c>
      <c r="P23" s="9">
        <v>8.25</v>
      </c>
    </row>
    <row r="24" spans="1:16" ht="12.75">
      <c r="A24" s="34">
        <v>0</v>
      </c>
      <c r="B24" s="71">
        <f aca="true" t="shared" si="2" ref="B24:B29">A24*F24/1000</f>
        <v>0</v>
      </c>
      <c r="C24" s="60"/>
      <c r="D24" s="11" t="s">
        <v>33</v>
      </c>
      <c r="E24" s="8"/>
      <c r="F24" s="5">
        <v>80</v>
      </c>
      <c r="G24" s="5">
        <v>70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34">
        <v>0</v>
      </c>
      <c r="B25" s="71">
        <f t="shared" si="2"/>
        <v>0</v>
      </c>
      <c r="C25" s="60"/>
      <c r="D25" s="11" t="s">
        <v>52</v>
      </c>
      <c r="E25" s="8"/>
      <c r="F25" s="5">
        <v>20</v>
      </c>
      <c r="G25" s="5">
        <v>18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 t="shared" si="2"/>
        <v>0</v>
      </c>
      <c r="C26" s="60"/>
      <c r="D26" s="11" t="s">
        <v>34</v>
      </c>
      <c r="E26" s="8"/>
      <c r="F26" s="5">
        <v>20</v>
      </c>
      <c r="G26" s="5">
        <v>18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32</v>
      </c>
      <c r="B27" s="71">
        <f t="shared" si="2"/>
        <v>0.384</v>
      </c>
      <c r="C27" s="60"/>
      <c r="D27" s="11" t="s">
        <v>203</v>
      </c>
      <c r="E27" s="8"/>
      <c r="F27" s="5">
        <v>12</v>
      </c>
      <c r="G27" s="5">
        <v>12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71">
        <f t="shared" si="2"/>
        <v>0</v>
      </c>
      <c r="C28" s="60"/>
      <c r="D28" s="11" t="s">
        <v>84</v>
      </c>
      <c r="E28" s="8"/>
      <c r="F28" s="5">
        <v>5</v>
      </c>
      <c r="G28" s="5">
        <v>5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405</v>
      </c>
      <c r="B29" s="71">
        <f t="shared" si="2"/>
        <v>1.62</v>
      </c>
      <c r="C29" s="60"/>
      <c r="D29" s="11" t="s">
        <v>27</v>
      </c>
      <c r="E29" s="8"/>
      <c r="F29" s="5">
        <v>4</v>
      </c>
      <c r="G29" s="5">
        <v>4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/>
      <c r="B30" s="54">
        <f>B24+B25+B26+B27+B28+B29</f>
        <v>2.004</v>
      </c>
      <c r="C30" s="60" t="s">
        <v>214</v>
      </c>
      <c r="D30" s="9" t="s">
        <v>22</v>
      </c>
      <c r="E30" s="9">
        <v>50</v>
      </c>
      <c r="F30" s="5"/>
      <c r="G30" s="5"/>
      <c r="H30" s="49">
        <v>0.7</v>
      </c>
      <c r="I30" s="49">
        <v>4.3</v>
      </c>
      <c r="J30" s="49">
        <v>4.7</v>
      </c>
      <c r="K30" s="49">
        <v>60.5</v>
      </c>
      <c r="L30" s="49">
        <v>25.15</v>
      </c>
      <c r="M30" s="49">
        <v>0.6</v>
      </c>
      <c r="N30" s="49">
        <v>0.02</v>
      </c>
      <c r="O30" s="49">
        <v>0.02</v>
      </c>
      <c r="P30" s="49">
        <v>11.4</v>
      </c>
    </row>
    <row r="31" spans="1:16" ht="25.5">
      <c r="A31" s="34">
        <v>90</v>
      </c>
      <c r="B31" s="71">
        <f aca="true" t="shared" si="3" ref="B31:B40">A31*F31/1000</f>
        <v>1.8</v>
      </c>
      <c r="C31" s="60"/>
      <c r="D31" s="10" t="s">
        <v>229</v>
      </c>
      <c r="E31" s="9"/>
      <c r="F31" s="5">
        <v>20</v>
      </c>
      <c r="G31" s="5">
        <v>20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25.5">
      <c r="A32" s="34">
        <v>0</v>
      </c>
      <c r="B32" s="71">
        <f>A32*F32/1000</f>
        <v>0</v>
      </c>
      <c r="C32" s="60"/>
      <c r="D32" s="10" t="s">
        <v>317</v>
      </c>
      <c r="E32" s="9"/>
      <c r="F32" s="5">
        <v>35</v>
      </c>
      <c r="G32" s="5">
        <v>30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65</v>
      </c>
      <c r="B33" s="71">
        <f t="shared" si="3"/>
        <v>0.325</v>
      </c>
      <c r="C33" s="60"/>
      <c r="D33" s="10" t="s">
        <v>30</v>
      </c>
      <c r="E33" s="9"/>
      <c r="F33" s="5">
        <v>5</v>
      </c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0</v>
      </c>
      <c r="B34" s="71">
        <f t="shared" si="3"/>
        <v>0</v>
      </c>
      <c r="C34" s="60"/>
      <c r="D34" s="10" t="s">
        <v>313</v>
      </c>
      <c r="E34" s="9"/>
      <c r="F34" s="5">
        <v>20</v>
      </c>
      <c r="G34" s="5">
        <v>18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25.5">
      <c r="A35" s="34"/>
      <c r="B35" s="54">
        <f>B31+B32+B33+B34</f>
        <v>2.125</v>
      </c>
      <c r="C35" s="63" t="s">
        <v>136</v>
      </c>
      <c r="D35" s="9" t="s">
        <v>135</v>
      </c>
      <c r="E35" s="8">
        <v>200</v>
      </c>
      <c r="F35" s="5"/>
      <c r="G35" s="5"/>
      <c r="H35" s="9">
        <v>15.04</v>
      </c>
      <c r="I35" s="9">
        <v>12.06</v>
      </c>
      <c r="J35" s="9">
        <v>40.3</v>
      </c>
      <c r="K35" s="9">
        <v>300.1</v>
      </c>
      <c r="L35" s="9">
        <v>85.5</v>
      </c>
      <c r="M35" s="9">
        <v>2.8</v>
      </c>
      <c r="N35" s="9">
        <v>0.11</v>
      </c>
      <c r="O35" s="9">
        <v>0.25</v>
      </c>
      <c r="P35" s="9">
        <v>1.35</v>
      </c>
    </row>
    <row r="36" spans="1:16" ht="12.75">
      <c r="A36" s="34">
        <v>405</v>
      </c>
      <c r="B36" s="71">
        <f t="shared" si="3"/>
        <v>1.62</v>
      </c>
      <c r="C36" s="60"/>
      <c r="D36" s="10" t="s">
        <v>27</v>
      </c>
      <c r="E36" s="8"/>
      <c r="F36" s="5">
        <v>4</v>
      </c>
      <c r="G36" s="5">
        <v>4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130</v>
      </c>
      <c r="B37" s="71">
        <f t="shared" si="3"/>
        <v>13</v>
      </c>
      <c r="C37" s="60"/>
      <c r="D37" s="10" t="s">
        <v>137</v>
      </c>
      <c r="E37" s="8"/>
      <c r="F37" s="5">
        <v>100</v>
      </c>
      <c r="G37" s="5">
        <v>75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45</v>
      </c>
      <c r="B38" s="71">
        <f t="shared" si="3"/>
        <v>1.35</v>
      </c>
      <c r="C38" s="60"/>
      <c r="D38" s="10" t="s">
        <v>42</v>
      </c>
      <c r="E38" s="8"/>
      <c r="F38" s="5">
        <v>30</v>
      </c>
      <c r="G38" s="5">
        <v>30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0</v>
      </c>
      <c r="B39" s="71">
        <f t="shared" si="3"/>
        <v>0</v>
      </c>
      <c r="C39" s="60"/>
      <c r="D39" s="10" t="s">
        <v>52</v>
      </c>
      <c r="E39" s="8"/>
      <c r="F39" s="5">
        <v>20</v>
      </c>
      <c r="G39" s="5">
        <v>18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0</v>
      </c>
      <c r="B40" s="71">
        <f t="shared" si="3"/>
        <v>0</v>
      </c>
      <c r="C40" s="60"/>
      <c r="D40" s="10" t="s">
        <v>34</v>
      </c>
      <c r="E40" s="8"/>
      <c r="F40" s="5">
        <v>20</v>
      </c>
      <c r="G40" s="5">
        <v>18</v>
      </c>
      <c r="H40" s="5"/>
      <c r="I40" s="5"/>
      <c r="J40" s="5"/>
      <c r="K40" s="5" t="s">
        <v>105</v>
      </c>
      <c r="L40" s="5"/>
      <c r="M40" s="5"/>
      <c r="N40" s="5"/>
      <c r="O40" s="5"/>
      <c r="P40" s="5"/>
    </row>
    <row r="41" spans="1:16" ht="12.75">
      <c r="A41" s="34"/>
      <c r="B41" s="54">
        <f>B36+B37+B38+B39+B40</f>
        <v>15.97</v>
      </c>
      <c r="C41" s="63" t="s">
        <v>139</v>
      </c>
      <c r="D41" s="9" t="s">
        <v>233</v>
      </c>
      <c r="E41" s="9">
        <v>200</v>
      </c>
      <c r="F41" s="5">
        <v>200</v>
      </c>
      <c r="G41" s="5">
        <v>200</v>
      </c>
      <c r="H41" s="9">
        <v>5.4</v>
      </c>
      <c r="I41" s="9">
        <v>6.2</v>
      </c>
      <c r="J41" s="9">
        <v>7.9</v>
      </c>
      <c r="K41" s="9">
        <v>113.9</v>
      </c>
      <c r="L41" s="9">
        <v>231.6</v>
      </c>
      <c r="M41" s="9">
        <v>0.19</v>
      </c>
      <c r="N41" s="9">
        <v>0.06</v>
      </c>
      <c r="O41" s="9">
        <v>0.32</v>
      </c>
      <c r="P41" s="9">
        <v>1.35</v>
      </c>
    </row>
    <row r="42" spans="1:16" ht="12.75">
      <c r="A42" s="34">
        <v>32</v>
      </c>
      <c r="B42" s="71">
        <f>A42*F42/1000</f>
        <v>3.2</v>
      </c>
      <c r="C42" s="60"/>
      <c r="D42" s="11" t="s">
        <v>140</v>
      </c>
      <c r="E42" s="8"/>
      <c r="F42" s="5">
        <v>100</v>
      </c>
      <c r="G42" s="5">
        <v>100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63</v>
      </c>
      <c r="B43" s="71">
        <f>A43*F43/1000</f>
        <v>0.504</v>
      </c>
      <c r="C43" s="60"/>
      <c r="D43" s="11" t="s">
        <v>141</v>
      </c>
      <c r="E43" s="8"/>
      <c r="F43" s="5">
        <v>8</v>
      </c>
      <c r="G43" s="5">
        <v>8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>
        <v>27</v>
      </c>
      <c r="B44" s="71">
        <f>A44*F44/1000</f>
        <v>1.35</v>
      </c>
      <c r="C44" s="60"/>
      <c r="D44" s="9" t="s">
        <v>13</v>
      </c>
      <c r="E44" s="9">
        <v>50</v>
      </c>
      <c r="F44" s="5">
        <v>50</v>
      </c>
      <c r="G44" s="5">
        <v>50</v>
      </c>
      <c r="H44" s="5">
        <v>1.15</v>
      </c>
      <c r="I44" s="5">
        <v>0.2</v>
      </c>
      <c r="J44" s="5">
        <v>21.65</v>
      </c>
      <c r="K44" s="5">
        <v>93</v>
      </c>
      <c r="L44" s="5">
        <v>17</v>
      </c>
      <c r="M44" s="5">
        <v>1.15</v>
      </c>
      <c r="N44" s="5">
        <v>0</v>
      </c>
      <c r="O44" s="5">
        <v>0.01</v>
      </c>
      <c r="P44" s="5">
        <v>0</v>
      </c>
    </row>
    <row r="45" spans="1:16" ht="12.75">
      <c r="A45" s="34"/>
      <c r="B45" s="54">
        <f>B42+B43+B44</f>
        <v>5.054</v>
      </c>
      <c r="C45" s="60"/>
      <c r="D45" s="5" t="s">
        <v>11</v>
      </c>
      <c r="E45" s="22"/>
      <c r="F45" s="5"/>
      <c r="G45" s="5"/>
      <c r="H45" s="9">
        <f aca="true" t="shared" si="4" ref="H45:P45">SUM(H23:H44)</f>
        <v>24.989999999999995</v>
      </c>
      <c r="I45" s="9">
        <f t="shared" si="4"/>
        <v>25.58</v>
      </c>
      <c r="J45" s="9">
        <f t="shared" si="4"/>
        <v>94.69999999999999</v>
      </c>
      <c r="K45" s="9">
        <f t="shared" si="4"/>
        <v>672.25</v>
      </c>
      <c r="L45" s="9">
        <f t="shared" si="4"/>
        <v>383.85</v>
      </c>
      <c r="M45" s="9">
        <f t="shared" si="4"/>
        <v>5.8149999999999995</v>
      </c>
      <c r="N45" s="9">
        <f t="shared" si="4"/>
        <v>0.31</v>
      </c>
      <c r="O45" s="9">
        <f t="shared" si="4"/>
        <v>0.675</v>
      </c>
      <c r="P45" s="9">
        <f t="shared" si="4"/>
        <v>22.35</v>
      </c>
    </row>
    <row r="46" spans="1:16" ht="13.5" customHeight="1">
      <c r="A46" s="34"/>
      <c r="B46" s="71"/>
      <c r="C46" s="60"/>
      <c r="D46" s="81" t="s">
        <v>86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25.5">
      <c r="A47" s="34"/>
      <c r="B47" s="71"/>
      <c r="C47" s="60" t="s">
        <v>186</v>
      </c>
      <c r="D47" s="9" t="s">
        <v>234</v>
      </c>
      <c r="E47" s="8" t="s">
        <v>289</v>
      </c>
      <c r="F47" s="5"/>
      <c r="G47" s="5"/>
      <c r="H47" s="9">
        <v>8.12</v>
      </c>
      <c r="I47" s="9">
        <v>14.16</v>
      </c>
      <c r="J47" s="9">
        <v>42.07</v>
      </c>
      <c r="K47" s="9">
        <v>331.97</v>
      </c>
      <c r="L47" s="9">
        <v>92.69</v>
      </c>
      <c r="M47" s="9">
        <v>2.12</v>
      </c>
      <c r="N47" s="9">
        <v>0.15</v>
      </c>
      <c r="O47" s="9">
        <v>0.23</v>
      </c>
      <c r="P47" s="9">
        <v>1.63</v>
      </c>
    </row>
    <row r="48" spans="1:16" ht="12.75">
      <c r="A48" s="34">
        <v>70</v>
      </c>
      <c r="B48" s="71">
        <f aca="true" t="shared" si="5" ref="B48:B54">A48*F48/1000</f>
        <v>1.4</v>
      </c>
      <c r="C48" s="60"/>
      <c r="D48" s="25" t="s">
        <v>173</v>
      </c>
      <c r="E48" s="8"/>
      <c r="F48" s="5">
        <v>20</v>
      </c>
      <c r="G48" s="5">
        <v>20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65</v>
      </c>
      <c r="B49" s="71">
        <f t="shared" si="5"/>
        <v>0.325</v>
      </c>
      <c r="C49" s="60"/>
      <c r="D49" s="11" t="s">
        <v>30</v>
      </c>
      <c r="E49" s="8"/>
      <c r="F49" s="5">
        <v>5</v>
      </c>
      <c r="G49" s="5">
        <v>5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26</v>
      </c>
      <c r="B50" s="71">
        <f t="shared" si="5"/>
        <v>1.04</v>
      </c>
      <c r="C50" s="60"/>
      <c r="D50" s="11" t="s">
        <v>46</v>
      </c>
      <c r="E50" s="8"/>
      <c r="F50" s="5">
        <v>40</v>
      </c>
      <c r="G50" s="5">
        <v>40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42</v>
      </c>
      <c r="B51" s="71">
        <f t="shared" si="5"/>
        <v>0.84</v>
      </c>
      <c r="C51" s="60"/>
      <c r="D51" s="11" t="s">
        <v>26</v>
      </c>
      <c r="E51" s="8"/>
      <c r="F51" s="5">
        <v>20</v>
      </c>
      <c r="G51" s="5">
        <v>20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4.77</v>
      </c>
      <c r="B52" s="71">
        <f>A52*F52/1</f>
        <v>1.1925</v>
      </c>
      <c r="C52" s="60"/>
      <c r="D52" s="11" t="s">
        <v>25</v>
      </c>
      <c r="E52" s="8"/>
      <c r="F52" s="5">
        <v>0.25</v>
      </c>
      <c r="G52" s="5">
        <v>0.25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39</v>
      </c>
      <c r="B53" s="71">
        <f t="shared" si="5"/>
        <v>0.195</v>
      </c>
      <c r="C53" s="60"/>
      <c r="D53" s="11" t="s">
        <v>142</v>
      </c>
      <c r="E53" s="8"/>
      <c r="F53" s="5">
        <v>5</v>
      </c>
      <c r="G53" s="5">
        <v>5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250</v>
      </c>
      <c r="B54" s="71">
        <f t="shared" si="5"/>
        <v>0.625</v>
      </c>
      <c r="C54" s="60"/>
      <c r="D54" s="11" t="s">
        <v>45</v>
      </c>
      <c r="E54" s="8"/>
      <c r="F54" s="5">
        <v>2.5</v>
      </c>
      <c r="G54" s="5">
        <v>2.5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/>
      <c r="B55" s="54">
        <f>B54+B53+B52+B51+B50+B49+B48</f>
        <v>5.6175</v>
      </c>
      <c r="C55" s="60" t="s">
        <v>120</v>
      </c>
      <c r="D55" s="9" t="s">
        <v>20</v>
      </c>
      <c r="E55" s="9">
        <v>180</v>
      </c>
      <c r="F55" s="5"/>
      <c r="G55" s="5"/>
      <c r="H55" s="9">
        <v>5.6</v>
      </c>
      <c r="I55" s="9">
        <v>5.7</v>
      </c>
      <c r="J55" s="9">
        <v>20.1</v>
      </c>
      <c r="K55" s="9">
        <v>152.8</v>
      </c>
      <c r="L55" s="9">
        <v>199.03</v>
      </c>
      <c r="M55" s="9">
        <v>0.63</v>
      </c>
      <c r="N55" s="9">
        <v>0.04</v>
      </c>
      <c r="O55" s="9">
        <v>0.22</v>
      </c>
      <c r="P55" s="9">
        <v>0.97</v>
      </c>
    </row>
    <row r="56" spans="1:16" ht="12.75">
      <c r="A56" s="34">
        <v>42</v>
      </c>
      <c r="B56" s="71">
        <f>A56*F56/1000</f>
        <v>5.46</v>
      </c>
      <c r="C56" s="60"/>
      <c r="D56" s="10" t="s">
        <v>26</v>
      </c>
      <c r="E56" s="9"/>
      <c r="F56" s="5">
        <v>130</v>
      </c>
      <c r="G56" s="5">
        <v>130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180</v>
      </c>
      <c r="B57" s="71">
        <f>A57*F57/1000</f>
        <v>0.09</v>
      </c>
      <c r="C57" s="60"/>
      <c r="D57" s="10" t="s">
        <v>44</v>
      </c>
      <c r="E57" s="9"/>
      <c r="F57" s="5">
        <v>0.5</v>
      </c>
      <c r="G57" s="5">
        <v>0.5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39</v>
      </c>
      <c r="B58" s="71">
        <f>A58*F58/1000</f>
        <v>0.39</v>
      </c>
      <c r="C58" s="60"/>
      <c r="D58" s="10" t="s">
        <v>40</v>
      </c>
      <c r="E58" s="9"/>
      <c r="F58" s="5">
        <v>10</v>
      </c>
      <c r="G58" s="5">
        <v>10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0</v>
      </c>
      <c r="B59" s="71">
        <f>A59*F59/1000</f>
        <v>0</v>
      </c>
      <c r="C59" s="60" t="s">
        <v>275</v>
      </c>
      <c r="D59" s="9" t="s">
        <v>274</v>
      </c>
      <c r="E59" s="8">
        <v>120</v>
      </c>
      <c r="F59" s="5">
        <v>120</v>
      </c>
      <c r="G59" s="5">
        <v>5</v>
      </c>
      <c r="H59" s="9">
        <v>1.875</v>
      </c>
      <c r="I59" s="9">
        <v>0.15</v>
      </c>
      <c r="J59" s="9">
        <v>17.415</v>
      </c>
      <c r="K59" s="9">
        <v>78.45</v>
      </c>
      <c r="L59" s="9">
        <v>39.1</v>
      </c>
      <c r="M59" s="9">
        <v>1.035</v>
      </c>
      <c r="N59" s="9">
        <v>0.09</v>
      </c>
      <c r="O59" s="9">
        <v>0.105</v>
      </c>
      <c r="P59" s="9">
        <v>7.2</v>
      </c>
    </row>
    <row r="60" spans="1:16" ht="12.75">
      <c r="A60" s="34">
        <v>39</v>
      </c>
      <c r="B60" s="71">
        <f>A60*E60/1000</f>
        <v>0.195</v>
      </c>
      <c r="C60" s="60"/>
      <c r="D60" s="9" t="s">
        <v>40</v>
      </c>
      <c r="E60" s="8">
        <v>5</v>
      </c>
      <c r="F60" s="5"/>
      <c r="G60" s="5"/>
      <c r="H60" s="9"/>
      <c r="I60" s="9"/>
      <c r="J60" s="9"/>
      <c r="K60" s="9"/>
      <c r="L60" s="9"/>
      <c r="M60" s="9"/>
      <c r="N60" s="9"/>
      <c r="O60" s="9"/>
      <c r="P60" s="9"/>
    </row>
    <row r="61" spans="1:16" ht="12.75">
      <c r="A61" s="34"/>
      <c r="B61" s="54">
        <f>B56+B57+B58+B59+B60</f>
        <v>6.135</v>
      </c>
      <c r="C61" s="60"/>
      <c r="D61" s="5" t="s">
        <v>14</v>
      </c>
      <c r="E61" s="8"/>
      <c r="F61" s="5"/>
      <c r="G61" s="5"/>
      <c r="H61" s="9">
        <f aca="true" t="shared" si="6" ref="H61:P61">H47+H55+H59</f>
        <v>15.594999999999999</v>
      </c>
      <c r="I61" s="9">
        <f t="shared" si="6"/>
        <v>20.009999999999998</v>
      </c>
      <c r="J61" s="9">
        <f t="shared" si="6"/>
        <v>79.58500000000001</v>
      </c>
      <c r="K61" s="9">
        <f t="shared" si="6"/>
        <v>563.22</v>
      </c>
      <c r="L61" s="9">
        <f t="shared" si="6"/>
        <v>330.82000000000005</v>
      </c>
      <c r="M61" s="9">
        <f t="shared" si="6"/>
        <v>3.785</v>
      </c>
      <c r="N61" s="9">
        <f t="shared" si="6"/>
        <v>0.28</v>
      </c>
      <c r="O61" s="9">
        <f t="shared" si="6"/>
        <v>0.555</v>
      </c>
      <c r="P61" s="9">
        <f t="shared" si="6"/>
        <v>9.8</v>
      </c>
    </row>
    <row r="62" spans="1:16" ht="12.75">
      <c r="A62" s="34"/>
      <c r="B62" s="71"/>
      <c r="C62" s="60"/>
      <c r="D62" s="90" t="s">
        <v>15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80"/>
    </row>
    <row r="63" spans="1:16" ht="12.75">
      <c r="A63" s="34">
        <v>44</v>
      </c>
      <c r="B63" s="71">
        <f>A63*E63/1000</f>
        <v>5.72</v>
      </c>
      <c r="C63" s="60"/>
      <c r="D63" s="9" t="s">
        <v>219</v>
      </c>
      <c r="E63" s="8">
        <v>130</v>
      </c>
      <c r="F63" s="5">
        <v>130</v>
      </c>
      <c r="G63" s="5"/>
      <c r="H63" s="5">
        <v>2.5</v>
      </c>
      <c r="I63" s="5">
        <v>2.8</v>
      </c>
      <c r="J63" s="5">
        <v>11</v>
      </c>
      <c r="K63" s="5">
        <v>78</v>
      </c>
      <c r="L63" s="5">
        <v>220</v>
      </c>
      <c r="M63" s="5">
        <v>24</v>
      </c>
      <c r="N63" s="5">
        <v>0.3</v>
      </c>
      <c r="O63" s="5">
        <v>1.4</v>
      </c>
      <c r="P63" s="5">
        <v>0</v>
      </c>
    </row>
    <row r="64" spans="1:16" ht="12.75">
      <c r="A64" s="34">
        <v>44</v>
      </c>
      <c r="B64" s="71">
        <f>A64*E64/1000</f>
        <v>1.76</v>
      </c>
      <c r="C64" s="60"/>
      <c r="D64" s="9" t="s">
        <v>103</v>
      </c>
      <c r="E64" s="9">
        <v>40</v>
      </c>
      <c r="F64" s="5">
        <v>40</v>
      </c>
      <c r="G64" s="5">
        <v>40</v>
      </c>
      <c r="H64" s="5">
        <v>2.8</v>
      </c>
      <c r="I64" s="5">
        <v>0.3</v>
      </c>
      <c r="J64" s="5">
        <v>18</v>
      </c>
      <c r="K64" s="5">
        <v>88.5</v>
      </c>
      <c r="L64" s="5">
        <v>7</v>
      </c>
      <c r="M64" s="5">
        <v>8.1</v>
      </c>
      <c r="N64" s="5">
        <v>0.1</v>
      </c>
      <c r="O64" s="5">
        <v>0</v>
      </c>
      <c r="P64" s="5">
        <v>0</v>
      </c>
    </row>
    <row r="65" spans="1:16" ht="12.75">
      <c r="A65" s="34"/>
      <c r="B65" s="54">
        <f>B63+B64</f>
        <v>7.4799999999999995</v>
      </c>
      <c r="C65" s="60"/>
      <c r="D65" s="5" t="s">
        <v>14</v>
      </c>
      <c r="E65" s="22"/>
      <c r="F65" s="5"/>
      <c r="G65" s="5"/>
      <c r="H65" s="9">
        <f aca="true" t="shared" si="7" ref="H65:P65">SUM(H63:H64)</f>
        <v>5.3</v>
      </c>
      <c r="I65" s="9">
        <f t="shared" si="7"/>
        <v>3.0999999999999996</v>
      </c>
      <c r="J65" s="9">
        <f t="shared" si="7"/>
        <v>29</v>
      </c>
      <c r="K65" s="9">
        <f t="shared" si="7"/>
        <v>166.5</v>
      </c>
      <c r="L65" s="9">
        <f t="shared" si="7"/>
        <v>227</v>
      </c>
      <c r="M65" s="9">
        <f t="shared" si="7"/>
        <v>32.1</v>
      </c>
      <c r="N65" s="9">
        <f t="shared" si="7"/>
        <v>0.4</v>
      </c>
      <c r="O65" s="9">
        <f t="shared" si="7"/>
        <v>1.4</v>
      </c>
      <c r="P65" s="9">
        <f t="shared" si="7"/>
        <v>0</v>
      </c>
    </row>
    <row r="66" spans="1:16" ht="12.75">
      <c r="A66" s="34"/>
      <c r="B66" s="54">
        <f>B65+B61+B55+B45+B41+B35+B30+B20+B18+B14+B10</f>
        <v>63.79549999999999</v>
      </c>
      <c r="C66" s="60"/>
      <c r="D66" s="9" t="s">
        <v>16</v>
      </c>
      <c r="E66" s="22"/>
      <c r="F66" s="5"/>
      <c r="G66" s="5"/>
      <c r="H66" s="9">
        <f aca="true" t="shared" si="8" ref="H66:P66">SUM(H18,H21,H45,H65,H61)</f>
        <v>57.01499999999999</v>
      </c>
      <c r="I66" s="9">
        <f t="shared" si="8"/>
        <v>65.525</v>
      </c>
      <c r="J66" s="9">
        <f t="shared" si="8"/>
        <v>283.565</v>
      </c>
      <c r="K66" s="9">
        <f t="shared" si="8"/>
        <v>1839.1499999999999</v>
      </c>
      <c r="L66" s="9">
        <f t="shared" si="8"/>
        <v>1245.3700000000001</v>
      </c>
      <c r="M66" s="9">
        <f t="shared" si="8"/>
        <v>43.64</v>
      </c>
      <c r="N66" s="9">
        <f t="shared" si="8"/>
        <v>1.1260000000000001</v>
      </c>
      <c r="O66" s="9">
        <f t="shared" si="8"/>
        <v>2.868</v>
      </c>
      <c r="P66" s="9">
        <f t="shared" si="8"/>
        <v>59.146</v>
      </c>
    </row>
  </sheetData>
  <sheetProtection/>
  <mergeCells count="14">
    <mergeCell ref="C2:C3"/>
    <mergeCell ref="H2:K2"/>
    <mergeCell ref="L2:M2"/>
    <mergeCell ref="N2:P2"/>
    <mergeCell ref="D2:D3"/>
    <mergeCell ref="E2:E3"/>
    <mergeCell ref="D46:P46"/>
    <mergeCell ref="D62:P62"/>
    <mergeCell ref="D4:P4"/>
    <mergeCell ref="D1:P1"/>
    <mergeCell ref="F2:F3"/>
    <mergeCell ref="G2:G3"/>
    <mergeCell ref="D19:P19"/>
    <mergeCell ref="D22:P2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6" r:id="rId1"/>
  <headerFooter alignWithMargins="0">
    <oddFooter>&amp;C&amp;P</oddFoot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selection activeCell="D24" sqref="D24"/>
    </sheetView>
  </sheetViews>
  <sheetFormatPr defaultColWidth="9.140625" defaultRowHeight="12.75"/>
  <cols>
    <col min="1" max="1" width="7.421875" style="3" customWidth="1"/>
    <col min="2" max="2" width="8.140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81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278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280</v>
      </c>
      <c r="B3" s="53" t="s">
        <v>281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63" t="s">
        <v>145</v>
      </c>
      <c r="D5" s="9" t="s">
        <v>164</v>
      </c>
      <c r="E5" s="9">
        <v>200</v>
      </c>
      <c r="F5" s="5"/>
      <c r="G5" s="5"/>
      <c r="H5" s="5" t="s">
        <v>146</v>
      </c>
      <c r="I5" s="5">
        <v>10.2</v>
      </c>
      <c r="J5" s="5">
        <v>49.5</v>
      </c>
      <c r="K5" s="5">
        <v>304.5</v>
      </c>
      <c r="L5" s="5">
        <v>0.05</v>
      </c>
      <c r="M5" s="5">
        <v>0.03</v>
      </c>
      <c r="N5" s="5">
        <v>0</v>
      </c>
      <c r="O5" s="5">
        <v>19.5</v>
      </c>
      <c r="P5" s="5">
        <v>1.5</v>
      </c>
    </row>
    <row r="6" spans="1:16" ht="12.75">
      <c r="A6" s="34">
        <v>45</v>
      </c>
      <c r="B6" s="71">
        <f>A6*F6/1000</f>
        <v>1.35</v>
      </c>
      <c r="C6" s="63"/>
      <c r="D6" s="10" t="s">
        <v>42</v>
      </c>
      <c r="E6" s="9"/>
      <c r="F6" s="5">
        <v>30</v>
      </c>
      <c r="G6" s="5">
        <v>30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405</v>
      </c>
      <c r="B7" s="71">
        <f>A7*F7/1000</f>
        <v>1.62</v>
      </c>
      <c r="C7" s="60"/>
      <c r="D7" s="10" t="s">
        <v>27</v>
      </c>
      <c r="E7" s="9"/>
      <c r="F7" s="5">
        <v>4</v>
      </c>
      <c r="G7" s="5">
        <v>4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39</v>
      </c>
      <c r="B8" s="71">
        <f>A8*F8/1000</f>
        <v>0.195</v>
      </c>
      <c r="C8" s="60"/>
      <c r="D8" s="10" t="s">
        <v>40</v>
      </c>
      <c r="E8" s="9"/>
      <c r="F8" s="5">
        <v>5</v>
      </c>
      <c r="G8" s="5">
        <v>5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/>
      <c r="B9" s="54">
        <f>B6+B7+B8</f>
        <v>3.165</v>
      </c>
      <c r="C9" s="57" t="s">
        <v>90</v>
      </c>
      <c r="D9" s="21" t="s">
        <v>223</v>
      </c>
      <c r="E9" s="9" t="s">
        <v>270</v>
      </c>
      <c r="F9" s="5"/>
      <c r="G9" s="5"/>
      <c r="H9" s="5">
        <v>0.1</v>
      </c>
      <c r="I9" s="5">
        <v>0.01</v>
      </c>
      <c r="J9" s="5">
        <v>14.36</v>
      </c>
      <c r="K9" s="5">
        <v>40.56</v>
      </c>
      <c r="L9" s="5">
        <v>14.22</v>
      </c>
      <c r="M9" s="5">
        <v>0.36</v>
      </c>
      <c r="N9" s="5">
        <v>0</v>
      </c>
      <c r="O9" s="5">
        <v>0</v>
      </c>
      <c r="P9" s="5">
        <v>6.14</v>
      </c>
    </row>
    <row r="10" spans="1:16" ht="12.75">
      <c r="A10" s="34">
        <v>135</v>
      </c>
      <c r="B10" s="71">
        <f>A10*F10/1000</f>
        <v>0.675</v>
      </c>
      <c r="C10" s="58"/>
      <c r="D10" s="36" t="s">
        <v>55</v>
      </c>
      <c r="E10" s="8"/>
      <c r="F10" s="5">
        <v>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>
        <v>200</v>
      </c>
      <c r="B11" s="71">
        <f>A11*F11/1000</f>
        <v>0.1</v>
      </c>
      <c r="C11" s="58"/>
      <c r="D11" s="36" t="s">
        <v>106</v>
      </c>
      <c r="E11" s="8"/>
      <c r="F11" s="5">
        <v>0.5</v>
      </c>
      <c r="G11" s="5">
        <v>0.5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39</v>
      </c>
      <c r="B12" s="71">
        <f>A12*F12/1000</f>
        <v>0.39</v>
      </c>
      <c r="C12" s="58"/>
      <c r="D12" s="36" t="s">
        <v>40</v>
      </c>
      <c r="E12" s="8"/>
      <c r="F12" s="5">
        <v>10</v>
      </c>
      <c r="G12" s="5">
        <v>10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/>
      <c r="B13" s="54">
        <f>B10+B11+B12</f>
        <v>1.165</v>
      </c>
      <c r="C13" s="63" t="s">
        <v>124</v>
      </c>
      <c r="D13" s="9" t="s">
        <v>224</v>
      </c>
      <c r="E13" s="40" t="s">
        <v>306</v>
      </c>
      <c r="F13" s="5"/>
      <c r="G13" s="5"/>
      <c r="H13" s="5">
        <v>3.22</v>
      </c>
      <c r="I13" s="5">
        <v>6.325</v>
      </c>
      <c r="J13" s="5">
        <v>25.93</v>
      </c>
      <c r="K13" s="5">
        <v>127.7</v>
      </c>
      <c r="L13" s="5">
        <v>76.7</v>
      </c>
      <c r="M13" s="5">
        <v>0.45</v>
      </c>
      <c r="N13" s="5">
        <v>0.036</v>
      </c>
      <c r="O13" s="5">
        <v>0.038</v>
      </c>
      <c r="P13" s="5">
        <v>0.066</v>
      </c>
    </row>
    <row r="14" spans="1:16" ht="12.75">
      <c r="A14" s="34">
        <v>44</v>
      </c>
      <c r="B14" s="71">
        <f>A14*F14/1000</f>
        <v>1.76</v>
      </c>
      <c r="C14" s="63"/>
      <c r="D14" s="5" t="s">
        <v>101</v>
      </c>
      <c r="E14" s="8"/>
      <c r="F14" s="5">
        <v>40</v>
      </c>
      <c r="G14" s="5">
        <v>40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>
        <v>365</v>
      </c>
      <c r="B15" s="71">
        <f>A15*F15/1000</f>
        <v>2.92</v>
      </c>
      <c r="C15" s="63"/>
      <c r="D15" s="5" t="s">
        <v>28</v>
      </c>
      <c r="E15" s="8"/>
      <c r="F15" s="5">
        <v>8</v>
      </c>
      <c r="G15" s="5">
        <v>8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405</v>
      </c>
      <c r="B16" s="71">
        <f>A16*F16/1000</f>
        <v>2.025</v>
      </c>
      <c r="C16" s="63"/>
      <c r="D16" s="5" t="s">
        <v>27</v>
      </c>
      <c r="E16" s="8"/>
      <c r="F16" s="5">
        <v>5</v>
      </c>
      <c r="G16" s="5">
        <v>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/>
      <c r="B17" s="54">
        <f>B14+B15+B16</f>
        <v>6.705</v>
      </c>
      <c r="C17" s="60"/>
      <c r="D17" s="5" t="s">
        <v>11</v>
      </c>
      <c r="E17" s="22"/>
      <c r="F17" s="5"/>
      <c r="G17" s="5"/>
      <c r="H17" s="9">
        <f aca="true" t="shared" si="0" ref="H17:P17">SUM(H5:H13)</f>
        <v>3.3200000000000003</v>
      </c>
      <c r="I17" s="9">
        <f t="shared" si="0"/>
        <v>16.535</v>
      </c>
      <c r="J17" s="9">
        <f t="shared" si="0"/>
        <v>89.78999999999999</v>
      </c>
      <c r="K17" s="9">
        <f t="shared" si="0"/>
        <v>472.76</v>
      </c>
      <c r="L17" s="9">
        <f t="shared" si="0"/>
        <v>90.97</v>
      </c>
      <c r="M17" s="9">
        <f t="shared" si="0"/>
        <v>0.8400000000000001</v>
      </c>
      <c r="N17" s="9">
        <f t="shared" si="0"/>
        <v>0.036</v>
      </c>
      <c r="O17" s="9">
        <f t="shared" si="0"/>
        <v>19.538</v>
      </c>
      <c r="P17" s="9">
        <f t="shared" si="0"/>
        <v>7.7059999999999995</v>
      </c>
    </row>
    <row r="18" spans="1:16" ht="12.75">
      <c r="A18" s="34"/>
      <c r="B18" s="71"/>
      <c r="C18" s="60"/>
      <c r="D18" s="81" t="s">
        <v>56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.75">
      <c r="A19" s="34">
        <v>65</v>
      </c>
      <c r="B19" s="54">
        <f>A19*E19/1000</f>
        <v>6.5</v>
      </c>
      <c r="C19" s="60"/>
      <c r="D19" s="28" t="s">
        <v>80</v>
      </c>
      <c r="E19" s="28">
        <v>100</v>
      </c>
      <c r="F19" s="12">
        <v>100</v>
      </c>
      <c r="G19" s="12">
        <v>100</v>
      </c>
      <c r="H19" s="12">
        <v>0.41</v>
      </c>
      <c r="I19" s="12">
        <v>0</v>
      </c>
      <c r="J19" s="12">
        <v>11.09</v>
      </c>
      <c r="K19" s="12">
        <v>45.32</v>
      </c>
      <c r="L19" s="12">
        <v>16.48</v>
      </c>
      <c r="M19" s="12">
        <v>0.21</v>
      </c>
      <c r="N19" s="12">
        <v>0</v>
      </c>
      <c r="O19" s="12">
        <v>0.02</v>
      </c>
      <c r="P19" s="12">
        <v>16.69</v>
      </c>
    </row>
    <row r="20" spans="1:16" ht="12.75">
      <c r="A20" s="34"/>
      <c r="B20" s="54"/>
      <c r="C20" s="60"/>
      <c r="D20" s="5" t="s">
        <v>11</v>
      </c>
      <c r="E20" s="22"/>
      <c r="F20" s="5"/>
      <c r="G20" s="5"/>
      <c r="H20" s="9">
        <f aca="true" t="shared" si="1" ref="H20:P20">H19</f>
        <v>0.41</v>
      </c>
      <c r="I20" s="9">
        <f t="shared" si="1"/>
        <v>0</v>
      </c>
      <c r="J20" s="9">
        <f t="shared" si="1"/>
        <v>11.09</v>
      </c>
      <c r="K20" s="9">
        <f t="shared" si="1"/>
        <v>45.32</v>
      </c>
      <c r="L20" s="9">
        <f t="shared" si="1"/>
        <v>16.48</v>
      </c>
      <c r="M20" s="9">
        <f t="shared" si="1"/>
        <v>0.21</v>
      </c>
      <c r="N20" s="9">
        <f t="shared" si="1"/>
        <v>0</v>
      </c>
      <c r="O20" s="9">
        <f t="shared" si="1"/>
        <v>0.02</v>
      </c>
      <c r="P20" s="9">
        <f t="shared" si="1"/>
        <v>16.69</v>
      </c>
    </row>
    <row r="21" spans="1:16" ht="12.75">
      <c r="A21" s="34"/>
      <c r="B21" s="71"/>
      <c r="C21" s="60"/>
      <c r="D21" s="81" t="s">
        <v>12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2.75">
      <c r="A22" s="34"/>
      <c r="B22" s="71"/>
      <c r="C22" s="60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25.5">
      <c r="A23" s="34"/>
      <c r="B23" s="71"/>
      <c r="C23" s="60" t="s">
        <v>258</v>
      </c>
      <c r="D23" s="9" t="s">
        <v>318</v>
      </c>
      <c r="E23" s="9">
        <v>50</v>
      </c>
      <c r="F23" s="5"/>
      <c r="G23" s="5"/>
      <c r="H23" s="5">
        <v>0.64</v>
      </c>
      <c r="I23" s="5">
        <v>3.74</v>
      </c>
      <c r="J23" s="5">
        <v>3.9</v>
      </c>
      <c r="K23" s="5">
        <v>39.33</v>
      </c>
      <c r="L23" s="5">
        <v>43.24</v>
      </c>
      <c r="M23" s="5">
        <v>0.33</v>
      </c>
      <c r="N23" s="5">
        <v>0.018</v>
      </c>
      <c r="O23" s="5">
        <v>0.042</v>
      </c>
      <c r="P23" s="5">
        <v>6.31</v>
      </c>
    </row>
    <row r="24" spans="1:16" ht="12.75">
      <c r="A24" s="34">
        <v>30</v>
      </c>
      <c r="B24" s="71">
        <f>A24*F24/1000</f>
        <v>0.6</v>
      </c>
      <c r="C24" s="60"/>
      <c r="D24" s="10" t="s">
        <v>314</v>
      </c>
      <c r="E24" s="9"/>
      <c r="F24" s="5">
        <v>20</v>
      </c>
      <c r="G24" s="5">
        <v>18</v>
      </c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34">
        <v>65</v>
      </c>
      <c r="B25" s="71">
        <f>A25*F25/1000</f>
        <v>0.325</v>
      </c>
      <c r="C25" s="60"/>
      <c r="D25" s="10" t="s">
        <v>51</v>
      </c>
      <c r="E25" s="9"/>
      <c r="F25" s="5">
        <v>5</v>
      </c>
      <c r="G25" s="5">
        <v>5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>A26*F26/1000</f>
        <v>0</v>
      </c>
      <c r="C26" s="60"/>
      <c r="D26" s="10" t="s">
        <v>235</v>
      </c>
      <c r="E26" s="9"/>
      <c r="F26" s="5">
        <v>50</v>
      </c>
      <c r="G26" s="5">
        <v>50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/>
      <c r="B27" s="54">
        <f>B24+B25+B26</f>
        <v>0.925</v>
      </c>
      <c r="C27" s="63" t="s">
        <v>148</v>
      </c>
      <c r="D27" s="9" t="s">
        <v>147</v>
      </c>
      <c r="E27" s="8" t="s">
        <v>116</v>
      </c>
      <c r="F27" s="5"/>
      <c r="G27" s="5"/>
      <c r="H27" s="5">
        <v>1.825</v>
      </c>
      <c r="I27" s="5">
        <v>4.9</v>
      </c>
      <c r="J27" s="5">
        <v>15.75</v>
      </c>
      <c r="K27" s="5">
        <v>102.5</v>
      </c>
      <c r="L27" s="5">
        <v>44.37</v>
      </c>
      <c r="M27" s="5">
        <v>1.2</v>
      </c>
      <c r="N27" s="5">
        <v>0.05</v>
      </c>
      <c r="O27" s="5">
        <v>0.05</v>
      </c>
      <c r="P27" s="5">
        <v>10.27</v>
      </c>
    </row>
    <row r="28" spans="1:16" ht="12.75">
      <c r="A28" s="34">
        <v>123</v>
      </c>
      <c r="B28" s="71">
        <f aca="true" t="shared" si="2" ref="B28:B35">A28*F28/1000</f>
        <v>1.353</v>
      </c>
      <c r="C28" s="60"/>
      <c r="D28" s="11" t="s">
        <v>39</v>
      </c>
      <c r="E28" s="8"/>
      <c r="F28" s="5">
        <v>11</v>
      </c>
      <c r="G28" s="5">
        <v>10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 t="shared" si="2"/>
        <v>0</v>
      </c>
      <c r="C29" s="60"/>
      <c r="D29" s="11" t="s">
        <v>38</v>
      </c>
      <c r="E29" s="8"/>
      <c r="F29" s="5">
        <v>70</v>
      </c>
      <c r="G29" s="5">
        <v>55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71">
        <f t="shared" si="2"/>
        <v>0</v>
      </c>
      <c r="C30" s="60"/>
      <c r="D30" s="11" t="s">
        <v>33</v>
      </c>
      <c r="E30" s="8"/>
      <c r="F30" s="5">
        <v>80</v>
      </c>
      <c r="G30" s="5">
        <v>70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0</v>
      </c>
      <c r="B31" s="71">
        <f t="shared" si="2"/>
        <v>0</v>
      </c>
      <c r="C31" s="60"/>
      <c r="D31" s="11" t="s">
        <v>52</v>
      </c>
      <c r="E31" s="8"/>
      <c r="F31" s="5">
        <v>20</v>
      </c>
      <c r="G31" s="5">
        <v>18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0</v>
      </c>
      <c r="B32" s="71">
        <f t="shared" si="2"/>
        <v>0</v>
      </c>
      <c r="C32" s="60"/>
      <c r="D32" s="11" t="s">
        <v>34</v>
      </c>
      <c r="E32" s="8"/>
      <c r="F32" s="5">
        <v>20</v>
      </c>
      <c r="G32" s="5">
        <v>18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86</v>
      </c>
      <c r="B33" s="71">
        <f t="shared" si="2"/>
        <v>0.43</v>
      </c>
      <c r="C33" s="60"/>
      <c r="D33" s="11" t="s">
        <v>123</v>
      </c>
      <c r="E33" s="8"/>
      <c r="F33" s="5">
        <v>5</v>
      </c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34">
        <v>0</v>
      </c>
      <c r="B34" s="71">
        <f t="shared" si="2"/>
        <v>0</v>
      </c>
      <c r="C34" s="60"/>
      <c r="D34" s="11" t="s">
        <v>32</v>
      </c>
      <c r="E34" s="8"/>
      <c r="F34" s="5">
        <v>50</v>
      </c>
      <c r="G34" s="5">
        <v>40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1" t="s">
        <v>84</v>
      </c>
      <c r="E35" s="8"/>
      <c r="F35" s="5">
        <v>5</v>
      </c>
      <c r="G35" s="5">
        <v>5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65</v>
      </c>
      <c r="B36" s="71">
        <f>A36*F36/1000</f>
        <v>0.325</v>
      </c>
      <c r="C36" s="60"/>
      <c r="D36" s="11" t="s">
        <v>30</v>
      </c>
      <c r="E36" s="8"/>
      <c r="F36" s="5">
        <v>5</v>
      </c>
      <c r="G36" s="5">
        <v>5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/>
      <c r="B37" s="54">
        <f>B28+B29+B30+B31+B32+B33+B34+B35+B36</f>
        <v>2.108</v>
      </c>
      <c r="C37" s="38" t="s">
        <v>149</v>
      </c>
      <c r="D37" s="9" t="s">
        <v>17</v>
      </c>
      <c r="E37" s="9">
        <v>180</v>
      </c>
      <c r="F37" s="5"/>
      <c r="G37" s="5"/>
      <c r="H37" s="5">
        <v>5.5</v>
      </c>
      <c r="I37" s="5">
        <v>5.6</v>
      </c>
      <c r="J37" s="5">
        <v>23</v>
      </c>
      <c r="K37" s="5">
        <v>137.6</v>
      </c>
      <c r="L37" s="5">
        <v>58.75</v>
      </c>
      <c r="M37" s="5">
        <v>0.78</v>
      </c>
      <c r="N37" s="5">
        <v>0.11</v>
      </c>
      <c r="O37" s="5">
        <v>11.23</v>
      </c>
      <c r="P37" s="5">
        <v>3.34</v>
      </c>
    </row>
    <row r="38" spans="1:16" ht="12.75">
      <c r="A38" s="34">
        <v>0</v>
      </c>
      <c r="B38" s="71">
        <f>A38*F38/1000</f>
        <v>0</v>
      </c>
      <c r="C38" s="60"/>
      <c r="D38" s="10" t="s">
        <v>33</v>
      </c>
      <c r="E38" s="9"/>
      <c r="F38" s="5">
        <v>200</v>
      </c>
      <c r="G38" s="5">
        <v>180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42</v>
      </c>
      <c r="B39" s="71">
        <f>A39*F39/1000</f>
        <v>0.84</v>
      </c>
      <c r="C39" s="60"/>
      <c r="D39" s="10" t="s">
        <v>26</v>
      </c>
      <c r="E39" s="9"/>
      <c r="F39" s="5">
        <v>20</v>
      </c>
      <c r="G39" s="5">
        <v>20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405</v>
      </c>
      <c r="B40" s="71">
        <f>A40*F40/1000</f>
        <v>2.025</v>
      </c>
      <c r="C40" s="60"/>
      <c r="D40" s="10" t="s">
        <v>27</v>
      </c>
      <c r="E40" s="9"/>
      <c r="F40" s="5">
        <v>5</v>
      </c>
      <c r="G40" s="5">
        <v>5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25.5">
      <c r="A41" s="34"/>
      <c r="B41" s="54">
        <f>B38+B39+B40</f>
        <v>2.8649999999999998</v>
      </c>
      <c r="C41" s="63" t="s">
        <v>150</v>
      </c>
      <c r="D41" s="9" t="s">
        <v>31</v>
      </c>
      <c r="E41" s="9">
        <v>90</v>
      </c>
      <c r="F41" s="5">
        <v>90</v>
      </c>
      <c r="G41" s="5">
        <v>90</v>
      </c>
      <c r="H41" s="5">
        <v>8.23</v>
      </c>
      <c r="I41" s="5">
        <v>3</v>
      </c>
      <c r="J41" s="5">
        <v>1.2</v>
      </c>
      <c r="K41" s="5">
        <v>148.5</v>
      </c>
      <c r="L41" s="5">
        <v>24.3</v>
      </c>
      <c r="M41" s="5">
        <v>1.26</v>
      </c>
      <c r="N41" s="5">
        <v>0.14</v>
      </c>
      <c r="O41" s="5">
        <v>0.112</v>
      </c>
      <c r="P41" s="5">
        <v>0</v>
      </c>
    </row>
    <row r="42" spans="1:16" ht="12.75">
      <c r="A42" s="34">
        <v>207</v>
      </c>
      <c r="B42" s="54">
        <f>A42*F42/1000</f>
        <v>12.42</v>
      </c>
      <c r="C42" s="60"/>
      <c r="D42" s="11" t="s">
        <v>151</v>
      </c>
      <c r="E42" s="8"/>
      <c r="F42" s="5">
        <v>60</v>
      </c>
      <c r="G42" s="5">
        <v>60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/>
      <c r="B43" s="71"/>
      <c r="C43" s="63" t="s">
        <v>93</v>
      </c>
      <c r="D43" s="9" t="s">
        <v>89</v>
      </c>
      <c r="E43" s="8">
        <v>200</v>
      </c>
      <c r="F43" s="5"/>
      <c r="G43" s="5"/>
      <c r="H43" s="5">
        <v>0.44</v>
      </c>
      <c r="I43" s="5">
        <v>0.02</v>
      </c>
      <c r="J43" s="5">
        <v>27.76</v>
      </c>
      <c r="K43" s="5">
        <v>113</v>
      </c>
      <c r="L43" s="5">
        <v>31.82</v>
      </c>
      <c r="M43" s="5">
        <v>1.24</v>
      </c>
      <c r="N43" s="5">
        <v>0</v>
      </c>
      <c r="O43" s="5">
        <v>0</v>
      </c>
      <c r="P43" s="5">
        <v>0.4</v>
      </c>
    </row>
    <row r="44" spans="1:16" ht="12.75">
      <c r="A44" s="34">
        <v>80</v>
      </c>
      <c r="B44" s="71">
        <f>A44*F44/1000</f>
        <v>1.04</v>
      </c>
      <c r="C44" s="60"/>
      <c r="D44" s="11" t="s">
        <v>85</v>
      </c>
      <c r="E44" s="8"/>
      <c r="F44" s="5">
        <v>13</v>
      </c>
      <c r="G44" s="5">
        <v>13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4">
        <v>39</v>
      </c>
      <c r="B45" s="71">
        <f>A45*F45/1000</f>
        <v>0.39</v>
      </c>
      <c r="C45" s="60"/>
      <c r="D45" s="11" t="s">
        <v>40</v>
      </c>
      <c r="E45" s="8"/>
      <c r="F45" s="5">
        <v>10</v>
      </c>
      <c r="G45" s="5">
        <v>10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>
        <v>27</v>
      </c>
      <c r="B46" s="71">
        <f>A46*F46/1000</f>
        <v>1.35</v>
      </c>
      <c r="C46" s="60"/>
      <c r="D46" s="9" t="s">
        <v>13</v>
      </c>
      <c r="E46" s="9">
        <v>50</v>
      </c>
      <c r="F46" s="5">
        <v>50</v>
      </c>
      <c r="G46" s="5">
        <v>50</v>
      </c>
      <c r="H46" s="5">
        <v>35</v>
      </c>
      <c r="I46" s="5">
        <v>0.2</v>
      </c>
      <c r="J46" s="5">
        <v>21.65</v>
      </c>
      <c r="K46" s="5">
        <v>93</v>
      </c>
      <c r="L46" s="5">
        <v>17</v>
      </c>
      <c r="M46" s="5">
        <v>1.15</v>
      </c>
      <c r="N46" s="5">
        <v>0</v>
      </c>
      <c r="O46" s="5">
        <v>0.01</v>
      </c>
      <c r="P46" s="5">
        <v>0</v>
      </c>
    </row>
    <row r="47" spans="1:16" ht="12.75">
      <c r="A47" s="34"/>
      <c r="B47" s="54">
        <f>B44+B45+B46</f>
        <v>2.7800000000000002</v>
      </c>
      <c r="C47" s="60"/>
      <c r="D47" s="5" t="s">
        <v>11</v>
      </c>
      <c r="E47" s="22"/>
      <c r="F47" s="5"/>
      <c r="G47" s="5"/>
      <c r="H47" s="9">
        <f aca="true" t="shared" si="3" ref="H47:P47">SUM(H23:H46)</f>
        <v>51.635000000000005</v>
      </c>
      <c r="I47" s="9">
        <f t="shared" si="3"/>
        <v>17.46</v>
      </c>
      <c r="J47" s="9">
        <f t="shared" si="3"/>
        <v>93.25999999999999</v>
      </c>
      <c r="K47" s="9">
        <f>SUM(K23:K46)</f>
        <v>633.93</v>
      </c>
      <c r="L47" s="9">
        <f>SUM(L23:L46)</f>
        <v>219.48000000000002</v>
      </c>
      <c r="M47" s="9">
        <f>SUM(M23:M46)</f>
        <v>5.960000000000001</v>
      </c>
      <c r="N47" s="9">
        <f t="shared" si="3"/>
        <v>0.318</v>
      </c>
      <c r="O47" s="9">
        <f t="shared" si="3"/>
        <v>11.444</v>
      </c>
      <c r="P47" s="9">
        <f t="shared" si="3"/>
        <v>20.319999999999997</v>
      </c>
    </row>
    <row r="48" spans="1:16" ht="12.75">
      <c r="A48" s="34"/>
      <c r="B48" s="71"/>
      <c r="C48" s="60"/>
      <c r="D48" s="81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25.5">
      <c r="A49" s="34"/>
      <c r="B49" s="71"/>
      <c r="C49" s="60" t="s">
        <v>152</v>
      </c>
      <c r="D49" s="9" t="s">
        <v>259</v>
      </c>
      <c r="E49" s="8" t="s">
        <v>289</v>
      </c>
      <c r="F49" s="5"/>
      <c r="G49" s="5"/>
      <c r="H49" s="5">
        <v>20.69</v>
      </c>
      <c r="I49" s="5">
        <v>16.67</v>
      </c>
      <c r="J49" s="5">
        <v>33.2</v>
      </c>
      <c r="K49" s="5">
        <v>234</v>
      </c>
      <c r="L49" s="5">
        <v>155.8</v>
      </c>
      <c r="M49" s="5">
        <v>0.77</v>
      </c>
      <c r="N49" s="5">
        <v>0.07</v>
      </c>
      <c r="O49" s="5">
        <v>0.27</v>
      </c>
      <c r="P49" s="5">
        <v>0.25</v>
      </c>
    </row>
    <row r="50" spans="1:16" ht="12.75">
      <c r="A50" s="34">
        <v>188</v>
      </c>
      <c r="B50" s="71">
        <f>A50*F50/1000</f>
        <v>15.04</v>
      </c>
      <c r="C50" s="60"/>
      <c r="D50" s="11" t="s">
        <v>47</v>
      </c>
      <c r="E50" s="8"/>
      <c r="F50" s="5">
        <v>80</v>
      </c>
      <c r="G50" s="5">
        <v>75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26</v>
      </c>
      <c r="B51" s="71">
        <f>A51*F51/1000</f>
        <v>0.13</v>
      </c>
      <c r="C51" s="60"/>
      <c r="D51" s="11" t="s">
        <v>46</v>
      </c>
      <c r="E51" s="8"/>
      <c r="F51" s="5">
        <v>5</v>
      </c>
      <c r="G51" s="5">
        <v>5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39</v>
      </c>
      <c r="B52" s="71">
        <f>A52*F52/1000</f>
        <v>0.195</v>
      </c>
      <c r="C52" s="60"/>
      <c r="D52" s="11" t="s">
        <v>40</v>
      </c>
      <c r="E52" s="8"/>
      <c r="F52" s="5">
        <v>5</v>
      </c>
      <c r="G52" s="5">
        <v>5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4.77</v>
      </c>
      <c r="B53" s="71">
        <f>A53*F53/1</f>
        <v>1.1925</v>
      </c>
      <c r="C53" s="60"/>
      <c r="D53" s="11" t="s">
        <v>25</v>
      </c>
      <c r="E53" s="8"/>
      <c r="F53" s="5">
        <v>0.25</v>
      </c>
      <c r="G53" s="5">
        <v>0.25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>
        <v>65</v>
      </c>
      <c r="B54" s="71">
        <f>A54*F54/1000</f>
        <v>0.325</v>
      </c>
      <c r="C54" s="60"/>
      <c r="D54" s="11" t="s">
        <v>30</v>
      </c>
      <c r="E54" s="8"/>
      <c r="F54" s="5">
        <v>5</v>
      </c>
      <c r="G54" s="5">
        <v>5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ht="12.75">
      <c r="A55" s="34">
        <v>70</v>
      </c>
      <c r="B55" s="71">
        <f>A55*F55/1000</f>
        <v>1.4</v>
      </c>
      <c r="C55" s="60"/>
      <c r="D55" s="11" t="s">
        <v>173</v>
      </c>
      <c r="E55" s="8"/>
      <c r="F55" s="5">
        <v>20</v>
      </c>
      <c r="G55" s="5">
        <v>20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/>
      <c r="B56" s="54">
        <f>B50+B51+B52+B53+B54+B55</f>
        <v>18.2825</v>
      </c>
      <c r="C56" s="63" t="s">
        <v>98</v>
      </c>
      <c r="D56" s="9" t="s">
        <v>102</v>
      </c>
      <c r="E56" s="8">
        <v>180</v>
      </c>
      <c r="F56" s="5"/>
      <c r="G56" s="5"/>
      <c r="H56" s="5">
        <v>3.12</v>
      </c>
      <c r="I56" s="5">
        <v>2.66</v>
      </c>
      <c r="J56" s="5">
        <v>14.18</v>
      </c>
      <c r="K56" s="5">
        <v>93.34</v>
      </c>
      <c r="L56" s="5">
        <v>13.6</v>
      </c>
      <c r="M56" s="5">
        <v>0.52</v>
      </c>
      <c r="N56" s="5">
        <v>0</v>
      </c>
      <c r="O56" s="5">
        <v>0</v>
      </c>
      <c r="P56" s="5">
        <v>3.65</v>
      </c>
    </row>
    <row r="57" spans="1:16" ht="12.75">
      <c r="A57" s="34">
        <v>39</v>
      </c>
      <c r="B57" s="71">
        <f>A57*F57/1000</f>
        <v>0.39</v>
      </c>
      <c r="C57" s="60"/>
      <c r="D57" s="10" t="s">
        <v>40</v>
      </c>
      <c r="E57" s="8"/>
      <c r="F57" s="5">
        <v>10</v>
      </c>
      <c r="G57" s="5">
        <v>10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42</v>
      </c>
      <c r="B58" s="71">
        <f>A58*F58/1000</f>
        <v>5.46</v>
      </c>
      <c r="C58" s="60"/>
      <c r="D58" s="10" t="s">
        <v>26</v>
      </c>
      <c r="E58" s="8"/>
      <c r="F58" s="5">
        <v>130</v>
      </c>
      <c r="G58" s="5">
        <v>130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242</v>
      </c>
      <c r="B59" s="71">
        <f>A59*F59/1000</f>
        <v>0.726</v>
      </c>
      <c r="C59" s="60"/>
      <c r="D59" s="10" t="s">
        <v>49</v>
      </c>
      <c r="E59" s="8"/>
      <c r="F59" s="5">
        <v>3</v>
      </c>
      <c r="G59" s="5">
        <v>3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/>
      <c r="B60" s="54">
        <f>B57+B58+B59</f>
        <v>6.576</v>
      </c>
      <c r="C60" s="60"/>
      <c r="D60" s="5" t="s">
        <v>14</v>
      </c>
      <c r="E60" s="8"/>
      <c r="F60" s="5"/>
      <c r="G60" s="5"/>
      <c r="H60" s="9">
        <f aca="true" t="shared" si="4" ref="H60:P60">SUM(H49:H59)</f>
        <v>23.810000000000002</v>
      </c>
      <c r="I60" s="9">
        <f t="shared" si="4"/>
        <v>19.330000000000002</v>
      </c>
      <c r="J60" s="9">
        <f t="shared" si="4"/>
        <v>47.38</v>
      </c>
      <c r="K60" s="9">
        <f t="shared" si="4"/>
        <v>327.34000000000003</v>
      </c>
      <c r="L60" s="9">
        <f t="shared" si="4"/>
        <v>169.4</v>
      </c>
      <c r="M60" s="9">
        <f t="shared" si="4"/>
        <v>1.29</v>
      </c>
      <c r="N60" s="9">
        <f t="shared" si="4"/>
        <v>0.07</v>
      </c>
      <c r="O60" s="9">
        <f t="shared" si="4"/>
        <v>0.27</v>
      </c>
      <c r="P60" s="9">
        <f t="shared" si="4"/>
        <v>3.9</v>
      </c>
    </row>
    <row r="61" spans="1:16" ht="12.75">
      <c r="A61" s="34"/>
      <c r="B61" s="54"/>
      <c r="C61" s="60"/>
      <c r="D61" s="81" t="s">
        <v>15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2.75">
      <c r="A62" s="34">
        <v>44</v>
      </c>
      <c r="B62" s="71">
        <f>A62*E62/1000</f>
        <v>5.72</v>
      </c>
      <c r="C62" s="60"/>
      <c r="D62" s="9" t="s">
        <v>219</v>
      </c>
      <c r="E62" s="8">
        <v>130</v>
      </c>
      <c r="F62" s="5">
        <v>130</v>
      </c>
      <c r="G62" s="5">
        <v>130</v>
      </c>
      <c r="H62" s="5">
        <v>2.5</v>
      </c>
      <c r="I62" s="5">
        <v>2.8</v>
      </c>
      <c r="J62" s="5">
        <v>11</v>
      </c>
      <c r="K62" s="5">
        <v>78</v>
      </c>
      <c r="L62" s="5">
        <v>220</v>
      </c>
      <c r="M62" s="5">
        <v>24</v>
      </c>
      <c r="N62" s="5">
        <v>0.3</v>
      </c>
      <c r="O62" s="5">
        <v>1.4</v>
      </c>
      <c r="P62" s="5">
        <v>0</v>
      </c>
    </row>
    <row r="63" spans="1:16" ht="12.75">
      <c r="A63" s="34">
        <v>44</v>
      </c>
      <c r="B63" s="71">
        <f>A63*E63/1000</f>
        <v>1.76</v>
      </c>
      <c r="C63" s="60"/>
      <c r="D63" s="9" t="s">
        <v>103</v>
      </c>
      <c r="E63" s="9">
        <v>40</v>
      </c>
      <c r="F63" s="5">
        <v>40</v>
      </c>
      <c r="G63" s="5">
        <v>40</v>
      </c>
      <c r="H63" s="5">
        <v>2.8</v>
      </c>
      <c r="I63" s="5">
        <v>0.3</v>
      </c>
      <c r="J63" s="5">
        <v>18</v>
      </c>
      <c r="K63" s="5">
        <v>88.5</v>
      </c>
      <c r="L63" s="5">
        <v>7</v>
      </c>
      <c r="M63" s="5">
        <v>8.1</v>
      </c>
      <c r="N63" s="5">
        <v>0.1</v>
      </c>
      <c r="O63" s="5">
        <v>0</v>
      </c>
      <c r="P63" s="5">
        <v>0</v>
      </c>
    </row>
    <row r="64" spans="1:16" ht="12.75">
      <c r="A64" s="34"/>
      <c r="B64" s="54">
        <f>B62+B63</f>
        <v>7.4799999999999995</v>
      </c>
      <c r="C64" s="60"/>
      <c r="D64" s="5" t="s">
        <v>14</v>
      </c>
      <c r="E64" s="22"/>
      <c r="F64" s="5"/>
      <c r="G64" s="5"/>
      <c r="H64" s="9">
        <f aca="true" t="shared" si="5" ref="H64:P64">SUM(H62:H63)</f>
        <v>5.3</v>
      </c>
      <c r="I64" s="9">
        <f t="shared" si="5"/>
        <v>3.0999999999999996</v>
      </c>
      <c r="J64" s="9">
        <f t="shared" si="5"/>
        <v>29</v>
      </c>
      <c r="K64" s="9">
        <f t="shared" si="5"/>
        <v>166.5</v>
      </c>
      <c r="L64" s="9">
        <f t="shared" si="5"/>
        <v>227</v>
      </c>
      <c r="M64" s="9">
        <f t="shared" si="5"/>
        <v>32.1</v>
      </c>
      <c r="N64" s="9">
        <f t="shared" si="5"/>
        <v>0.4</v>
      </c>
      <c r="O64" s="9">
        <f t="shared" si="5"/>
        <v>1.4</v>
      </c>
      <c r="P64" s="9">
        <f t="shared" si="5"/>
        <v>0</v>
      </c>
    </row>
    <row r="65" spans="1:16" ht="12.75">
      <c r="A65" s="34"/>
      <c r="B65" s="54">
        <f>B64+B60+B56+B47+B42+B41+B37+B27+B19+B17+B13+B9</f>
        <v>70.9715</v>
      </c>
      <c r="C65" s="60"/>
      <c r="D65" s="9" t="s">
        <v>16</v>
      </c>
      <c r="E65" s="22"/>
      <c r="F65" s="5"/>
      <c r="G65" s="5"/>
      <c r="H65" s="9">
        <f aca="true" t="shared" si="6" ref="H65:P65">SUM(H17,H20,H47,H64,H60)</f>
        <v>84.47500000000001</v>
      </c>
      <c r="I65" s="9">
        <f t="shared" si="6"/>
        <v>56.42500000000001</v>
      </c>
      <c r="J65" s="9">
        <f t="shared" si="6"/>
        <v>270.52</v>
      </c>
      <c r="K65" s="9">
        <f t="shared" si="6"/>
        <v>1645.85</v>
      </c>
      <c r="L65" s="9">
        <f t="shared" si="6"/>
        <v>723.33</v>
      </c>
      <c r="M65" s="9">
        <f t="shared" si="6"/>
        <v>40.4</v>
      </c>
      <c r="N65" s="9">
        <f t="shared" si="6"/>
        <v>0.8240000000000001</v>
      </c>
      <c r="O65" s="9">
        <f t="shared" si="6"/>
        <v>32.672000000000004</v>
      </c>
      <c r="P65" s="9">
        <f t="shared" si="6"/>
        <v>48.61599999999999</v>
      </c>
    </row>
  </sheetData>
  <sheetProtection/>
  <mergeCells count="14">
    <mergeCell ref="D1:P1"/>
    <mergeCell ref="F2:F3"/>
    <mergeCell ref="G2:G3"/>
    <mergeCell ref="D18:P18"/>
    <mergeCell ref="D48:P48"/>
    <mergeCell ref="D61:P61"/>
    <mergeCell ref="D4:P4"/>
    <mergeCell ref="D21:P21"/>
    <mergeCell ref="C2:C3"/>
    <mergeCell ref="H2:K2"/>
    <mergeCell ref="L2:M2"/>
    <mergeCell ref="N2:P2"/>
    <mergeCell ref="D2:D3"/>
    <mergeCell ref="E2:E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6" r:id="rId1"/>
  <headerFooter alignWithMargins="0">
    <oddFooter>&amp;C&amp;P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0">
      <selection activeCell="D65" sqref="D65:P65"/>
    </sheetView>
  </sheetViews>
  <sheetFormatPr defaultColWidth="9.140625" defaultRowHeight="12.75"/>
  <cols>
    <col min="1" max="1" width="7.28125" style="3" customWidth="1"/>
    <col min="2" max="2" width="9.28125" style="3" customWidth="1"/>
    <col min="3" max="3" width="9.140625" style="4" customWidth="1"/>
    <col min="4" max="4" width="25.28125" style="3" customWidth="1"/>
    <col min="5" max="5" width="8.57421875" style="3" customWidth="1"/>
    <col min="6" max="6" width="10.00390625" style="3" bestFit="1" customWidth="1"/>
    <col min="7" max="7" width="7.57421875" style="3" customWidth="1"/>
    <col min="8" max="8" width="9.28125" style="3" bestFit="1" customWidth="1"/>
    <col min="9" max="9" width="9.57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4" width="8.57421875" style="3" bestFit="1" customWidth="1"/>
    <col min="15" max="16" width="8.140625" style="3" bestFit="1" customWidth="1"/>
    <col min="17" max="16384" width="9.140625" style="3" customWidth="1"/>
  </cols>
  <sheetData>
    <row r="1" spans="3:16" ht="12.75">
      <c r="C1" s="23"/>
      <c r="D1" s="86" t="s">
        <v>82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278</v>
      </c>
      <c r="B2" s="55"/>
      <c r="C2" s="89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38.25">
      <c r="A3" s="53" t="s">
        <v>282</v>
      </c>
      <c r="B3" s="53" t="s">
        <v>283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34"/>
      <c r="B5" s="34"/>
      <c r="C5" s="63" t="s">
        <v>153</v>
      </c>
      <c r="D5" s="9" t="s">
        <v>250</v>
      </c>
      <c r="E5" s="9">
        <v>200</v>
      </c>
      <c r="F5" s="5"/>
      <c r="G5" s="5"/>
      <c r="H5" s="5">
        <v>7.39</v>
      </c>
      <c r="I5" s="5">
        <v>9.11</v>
      </c>
      <c r="J5" s="5">
        <v>32.21</v>
      </c>
      <c r="K5" s="5">
        <v>241.56</v>
      </c>
      <c r="L5" s="5">
        <v>145.2</v>
      </c>
      <c r="M5" s="5">
        <v>2.64</v>
      </c>
      <c r="N5" s="5">
        <v>0.16</v>
      </c>
      <c r="O5" s="5">
        <v>0.12</v>
      </c>
      <c r="P5" s="5">
        <v>1.32</v>
      </c>
    </row>
    <row r="6" spans="1:16" ht="12.75">
      <c r="A6" s="34">
        <v>15</v>
      </c>
      <c r="B6" s="71">
        <f>A6*F6/1000</f>
        <v>0.15</v>
      </c>
      <c r="C6" s="63"/>
      <c r="D6" s="10" t="s">
        <v>284</v>
      </c>
      <c r="E6" s="9"/>
      <c r="F6" s="5">
        <v>10</v>
      </c>
      <c r="G6" s="5">
        <v>10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4">
        <v>45</v>
      </c>
      <c r="B7" s="71">
        <f>A7*F7/1000</f>
        <v>0.45</v>
      </c>
      <c r="C7" s="63"/>
      <c r="D7" s="10" t="s">
        <v>42</v>
      </c>
      <c r="E7" s="9"/>
      <c r="F7" s="5">
        <v>10</v>
      </c>
      <c r="G7" s="5">
        <v>10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42</v>
      </c>
      <c r="B8" s="71">
        <f>A8*F8/1000</f>
        <v>5.46</v>
      </c>
      <c r="C8" s="63"/>
      <c r="D8" s="10" t="s">
        <v>26</v>
      </c>
      <c r="E8" s="9"/>
      <c r="F8" s="5">
        <v>130</v>
      </c>
      <c r="G8" s="5">
        <v>130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405</v>
      </c>
      <c r="B9" s="71">
        <f>A9*F9/1000</f>
        <v>1.62</v>
      </c>
      <c r="C9" s="60"/>
      <c r="D9" s="10" t="s">
        <v>27</v>
      </c>
      <c r="E9" s="9"/>
      <c r="F9" s="5">
        <v>4</v>
      </c>
      <c r="G9" s="5">
        <v>4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>
        <v>39</v>
      </c>
      <c r="B10" s="71">
        <f>A10*F10/1000</f>
        <v>0.195</v>
      </c>
      <c r="C10" s="60"/>
      <c r="D10" s="10" t="s">
        <v>40</v>
      </c>
      <c r="E10" s="9"/>
      <c r="F10" s="5">
        <v>5</v>
      </c>
      <c r="G10" s="5">
        <v>5</v>
      </c>
      <c r="H10" s="5"/>
      <c r="I10" s="5"/>
      <c r="J10" s="5"/>
      <c r="K10" s="5"/>
      <c r="L10" s="5"/>
      <c r="M10" s="5"/>
      <c r="N10" s="5"/>
      <c r="O10" s="5"/>
      <c r="P10" s="5"/>
    </row>
    <row r="11" spans="1:16" ht="12.75">
      <c r="A11" s="34"/>
      <c r="B11" s="54">
        <f>B6+B7+B8+B9+B10</f>
        <v>7.875</v>
      </c>
      <c r="C11" s="57" t="s">
        <v>90</v>
      </c>
      <c r="D11" s="21" t="s">
        <v>223</v>
      </c>
      <c r="E11" s="9" t="s">
        <v>270</v>
      </c>
      <c r="F11" s="5"/>
      <c r="G11" s="5"/>
      <c r="H11" s="5">
        <v>0.1</v>
      </c>
      <c r="I11" s="5">
        <v>0.01</v>
      </c>
      <c r="J11" s="5">
        <v>14.36</v>
      </c>
      <c r="K11" s="5">
        <v>40.56</v>
      </c>
      <c r="L11" s="5">
        <v>14.22</v>
      </c>
      <c r="M11" s="5">
        <v>0.36</v>
      </c>
      <c r="N11" s="5">
        <v>0</v>
      </c>
      <c r="O11" s="5">
        <v>0</v>
      </c>
      <c r="P11" s="5">
        <v>6.14</v>
      </c>
    </row>
    <row r="12" spans="1:16" ht="12.75">
      <c r="A12" s="34">
        <v>135</v>
      </c>
      <c r="B12" s="71">
        <f>A12*F12/1000</f>
        <v>0.675</v>
      </c>
      <c r="C12" s="58"/>
      <c r="D12" s="36" t="s">
        <v>55</v>
      </c>
      <c r="E12" s="8"/>
      <c r="F12" s="5">
        <v>5</v>
      </c>
      <c r="G12" s="5">
        <v>5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200</v>
      </c>
      <c r="B13" s="71">
        <f>A13*F13/1000</f>
        <v>0.08</v>
      </c>
      <c r="C13" s="58"/>
      <c r="D13" s="36" t="s">
        <v>106</v>
      </c>
      <c r="E13" s="8"/>
      <c r="F13" s="5">
        <v>0.4</v>
      </c>
      <c r="G13" s="5">
        <v>0.4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>
        <v>39</v>
      </c>
      <c r="B14" s="71">
        <f>A14*F14/1000</f>
        <v>0.39</v>
      </c>
      <c r="C14" s="58"/>
      <c r="D14" s="36" t="s">
        <v>40</v>
      </c>
      <c r="E14" s="8"/>
      <c r="F14" s="5">
        <v>10</v>
      </c>
      <c r="G14" s="5">
        <v>10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2.75">
      <c r="A15" s="34"/>
      <c r="B15" s="54">
        <f>B12+B13+B14</f>
        <v>1.145</v>
      </c>
      <c r="C15" s="63" t="s">
        <v>91</v>
      </c>
      <c r="D15" s="9" t="s">
        <v>144</v>
      </c>
      <c r="E15" s="68" t="s">
        <v>307</v>
      </c>
      <c r="F15" s="5"/>
      <c r="G15" s="5"/>
      <c r="H15" s="5">
        <v>3.672</v>
      </c>
      <c r="I15" s="5">
        <v>11.328</v>
      </c>
      <c r="J15" s="5">
        <v>25.93</v>
      </c>
      <c r="K15" s="5">
        <v>204</v>
      </c>
      <c r="L15" s="5">
        <v>13.95</v>
      </c>
      <c r="M15" s="5">
        <v>0.93</v>
      </c>
      <c r="N15" s="5">
        <v>0.072</v>
      </c>
      <c r="O15" s="5">
        <v>0.048</v>
      </c>
      <c r="P15" s="5">
        <v>0</v>
      </c>
    </row>
    <row r="16" spans="1:16" ht="12.75">
      <c r="A16" s="34">
        <v>44</v>
      </c>
      <c r="B16" s="71">
        <f>A16*F16/1000</f>
        <v>1.76</v>
      </c>
      <c r="C16" s="63"/>
      <c r="D16" s="5" t="s">
        <v>101</v>
      </c>
      <c r="E16" s="8"/>
      <c r="F16" s="5">
        <v>40</v>
      </c>
      <c r="G16" s="5">
        <v>40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405</v>
      </c>
      <c r="B17" s="71">
        <f>A17*F17/1000</f>
        <v>1.62</v>
      </c>
      <c r="C17" s="63"/>
      <c r="D17" s="5" t="s">
        <v>27</v>
      </c>
      <c r="E17" s="8"/>
      <c r="F17" s="5">
        <v>4</v>
      </c>
      <c r="G17" s="5">
        <v>4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12.75">
      <c r="A18" s="34"/>
      <c r="B18" s="54">
        <f>B16+B17</f>
        <v>3.38</v>
      </c>
      <c r="C18" s="60"/>
      <c r="D18" s="5" t="s">
        <v>11</v>
      </c>
      <c r="E18" s="22"/>
      <c r="F18" s="5"/>
      <c r="G18" s="5"/>
      <c r="H18" s="9">
        <f aca="true" t="shared" si="0" ref="H18:P18">SUM(H5:H15)</f>
        <v>11.161999999999999</v>
      </c>
      <c r="I18" s="9">
        <f t="shared" si="0"/>
        <v>20.448</v>
      </c>
      <c r="J18" s="9">
        <f t="shared" si="0"/>
        <v>72.5</v>
      </c>
      <c r="K18" s="9">
        <f t="shared" si="0"/>
        <v>486.12</v>
      </c>
      <c r="L18" s="9">
        <f t="shared" si="0"/>
        <v>173.36999999999998</v>
      </c>
      <c r="M18" s="9">
        <f t="shared" si="0"/>
        <v>3.93</v>
      </c>
      <c r="N18" s="9">
        <f t="shared" si="0"/>
        <v>0.23199999999999998</v>
      </c>
      <c r="O18" s="9">
        <f t="shared" si="0"/>
        <v>0.16799999999999998</v>
      </c>
      <c r="P18" s="9">
        <f t="shared" si="0"/>
        <v>7.46</v>
      </c>
    </row>
    <row r="19" spans="1:16" ht="12.75">
      <c r="A19" s="34"/>
      <c r="B19" s="71"/>
      <c r="C19" s="60"/>
      <c r="D19" s="81" t="s">
        <v>56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2.75">
      <c r="A20" s="34">
        <v>50</v>
      </c>
      <c r="B20" s="54">
        <f>A20*E20/1000</f>
        <v>5</v>
      </c>
      <c r="C20" s="60"/>
      <c r="D20" s="28" t="s">
        <v>80</v>
      </c>
      <c r="E20" s="28">
        <v>100</v>
      </c>
      <c r="F20" s="12">
        <v>100</v>
      </c>
      <c r="G20" s="12">
        <v>100</v>
      </c>
      <c r="H20" s="12">
        <v>0.41</v>
      </c>
      <c r="I20" s="12">
        <v>0</v>
      </c>
      <c r="J20" s="12">
        <v>11.09</v>
      </c>
      <c r="K20" s="12">
        <v>45.32</v>
      </c>
      <c r="L20" s="12">
        <v>16.48</v>
      </c>
      <c r="M20" s="12">
        <v>0.21</v>
      </c>
      <c r="N20" s="12">
        <v>0</v>
      </c>
      <c r="O20" s="12">
        <v>0.02</v>
      </c>
      <c r="P20" s="12">
        <v>16.69</v>
      </c>
    </row>
    <row r="21" spans="1:16" ht="12.75">
      <c r="A21" s="34"/>
      <c r="B21" s="54"/>
      <c r="C21" s="60"/>
      <c r="D21" s="5" t="s">
        <v>11</v>
      </c>
      <c r="E21" s="22"/>
      <c r="F21" s="5"/>
      <c r="G21" s="5"/>
      <c r="H21" s="9">
        <f aca="true" t="shared" si="1" ref="H21:P21">H20</f>
        <v>0.41</v>
      </c>
      <c r="I21" s="9">
        <f t="shared" si="1"/>
        <v>0</v>
      </c>
      <c r="J21" s="9">
        <f t="shared" si="1"/>
        <v>11.09</v>
      </c>
      <c r="K21" s="9">
        <f t="shared" si="1"/>
        <v>45.32</v>
      </c>
      <c r="L21" s="9">
        <f t="shared" si="1"/>
        <v>16.48</v>
      </c>
      <c r="M21" s="9">
        <f t="shared" si="1"/>
        <v>0.21</v>
      </c>
      <c r="N21" s="9">
        <f t="shared" si="1"/>
        <v>0</v>
      </c>
      <c r="O21" s="9">
        <f t="shared" si="1"/>
        <v>0.02</v>
      </c>
      <c r="P21" s="9">
        <f t="shared" si="1"/>
        <v>16.69</v>
      </c>
    </row>
    <row r="22" spans="1:16" ht="12.75">
      <c r="A22" s="34"/>
      <c r="B22" s="71"/>
      <c r="C22" s="60"/>
      <c r="D22" s="81" t="s">
        <v>12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2.75">
      <c r="A23" s="34">
        <v>84</v>
      </c>
      <c r="B23" s="54">
        <f>A23*E23/1000</f>
        <v>3.36</v>
      </c>
      <c r="C23" s="60"/>
      <c r="D23" s="9" t="s">
        <v>220</v>
      </c>
      <c r="E23" s="9">
        <v>40</v>
      </c>
      <c r="F23" s="5">
        <v>40</v>
      </c>
      <c r="G23" s="5">
        <v>40</v>
      </c>
      <c r="H23" s="5">
        <v>1.1</v>
      </c>
      <c r="I23" s="5">
        <v>5.3</v>
      </c>
      <c r="J23" s="5">
        <v>4.6</v>
      </c>
      <c r="K23" s="5">
        <v>71.4</v>
      </c>
      <c r="L23" s="5">
        <v>24.6</v>
      </c>
      <c r="M23" s="5">
        <v>0.42</v>
      </c>
      <c r="N23" s="5">
        <v>0.012</v>
      </c>
      <c r="O23" s="5">
        <v>0.03</v>
      </c>
      <c r="P23" s="5">
        <v>4.2</v>
      </c>
    </row>
    <row r="24" spans="1:16" ht="12.75">
      <c r="A24" s="34"/>
      <c r="B24" s="71"/>
      <c r="C24" s="63" t="s">
        <v>154</v>
      </c>
      <c r="D24" s="9" t="s">
        <v>236</v>
      </c>
      <c r="E24" s="8">
        <v>250</v>
      </c>
      <c r="F24" s="5"/>
      <c r="G24" s="5"/>
      <c r="H24" s="5">
        <v>6.7</v>
      </c>
      <c r="I24" s="5">
        <v>0.6</v>
      </c>
      <c r="J24" s="5">
        <v>18.9</v>
      </c>
      <c r="K24" s="5">
        <v>119.7</v>
      </c>
      <c r="L24" s="5">
        <v>56.21</v>
      </c>
      <c r="M24" s="5">
        <v>2.49</v>
      </c>
      <c r="N24" s="5">
        <v>0.23</v>
      </c>
      <c r="O24" s="5">
        <v>0.07</v>
      </c>
      <c r="P24" s="5">
        <v>5</v>
      </c>
    </row>
    <row r="25" spans="1:16" ht="12.75">
      <c r="A25" s="34">
        <v>22</v>
      </c>
      <c r="B25" s="71">
        <f aca="true" t="shared" si="2" ref="B25:B30">A25*F25/1000</f>
        <v>0.44</v>
      </c>
      <c r="C25" s="60"/>
      <c r="D25" s="11" t="s">
        <v>157</v>
      </c>
      <c r="E25" s="8"/>
      <c r="F25" s="5">
        <v>20</v>
      </c>
      <c r="G25" s="5">
        <v>20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34">
        <v>0</v>
      </c>
      <c r="B26" s="71">
        <f t="shared" si="2"/>
        <v>0</v>
      </c>
      <c r="C26" s="60"/>
      <c r="D26" s="11" t="s">
        <v>33</v>
      </c>
      <c r="E26" s="8"/>
      <c r="F26" s="5">
        <v>80</v>
      </c>
      <c r="G26" s="5">
        <v>65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34">
        <v>0</v>
      </c>
      <c r="B27" s="71">
        <f t="shared" si="2"/>
        <v>0</v>
      </c>
      <c r="C27" s="60"/>
      <c r="D27" s="11" t="s">
        <v>52</v>
      </c>
      <c r="E27" s="8"/>
      <c r="F27" s="5">
        <v>10</v>
      </c>
      <c r="G27" s="5">
        <v>8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34">
        <v>0</v>
      </c>
      <c r="B28" s="71">
        <f t="shared" si="2"/>
        <v>0</v>
      </c>
      <c r="C28" s="60"/>
      <c r="D28" s="11" t="s">
        <v>34</v>
      </c>
      <c r="E28" s="8"/>
      <c r="F28" s="5">
        <v>10</v>
      </c>
      <c r="G28" s="5">
        <v>8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 t="shared" si="2"/>
        <v>0</v>
      </c>
      <c r="C29" s="60"/>
      <c r="D29" s="11" t="s">
        <v>84</v>
      </c>
      <c r="E29" s="8"/>
      <c r="F29" s="5">
        <v>3</v>
      </c>
      <c r="G29" s="5">
        <v>3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65</v>
      </c>
      <c r="B30" s="71">
        <f t="shared" si="2"/>
        <v>0.195</v>
      </c>
      <c r="C30" s="60"/>
      <c r="D30" s="11" t="s">
        <v>30</v>
      </c>
      <c r="E30" s="8"/>
      <c r="F30" s="5">
        <v>3</v>
      </c>
      <c r="G30" s="5">
        <v>3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/>
      <c r="B31" s="54">
        <f>B25+B26+B27+B28+B29+B30</f>
        <v>0.635</v>
      </c>
      <c r="C31" s="38" t="s">
        <v>158</v>
      </c>
      <c r="D31" s="9" t="s">
        <v>155</v>
      </c>
      <c r="E31" s="8">
        <v>150</v>
      </c>
      <c r="F31" s="5"/>
      <c r="G31" s="5"/>
      <c r="H31" s="5">
        <v>5.76</v>
      </c>
      <c r="I31" s="5">
        <v>0.825</v>
      </c>
      <c r="J31" s="5">
        <v>31.14</v>
      </c>
      <c r="K31" s="5">
        <v>155.1</v>
      </c>
      <c r="L31" s="5">
        <v>7.48</v>
      </c>
      <c r="M31" s="5">
        <v>1.21</v>
      </c>
      <c r="N31" s="5">
        <v>0.09</v>
      </c>
      <c r="O31" s="5">
        <v>0.03</v>
      </c>
      <c r="P31" s="5">
        <v>0</v>
      </c>
    </row>
    <row r="32" spans="1:16" ht="12.75">
      <c r="A32" s="34">
        <v>32</v>
      </c>
      <c r="B32" s="71">
        <f>F32*A32/1000</f>
        <v>0.8</v>
      </c>
      <c r="C32" s="60"/>
      <c r="D32" s="11" t="s">
        <v>156</v>
      </c>
      <c r="E32" s="8"/>
      <c r="F32" s="5">
        <v>25</v>
      </c>
      <c r="G32" s="5">
        <v>25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34">
        <v>405</v>
      </c>
      <c r="B33" s="71">
        <f>A33*F33/1000</f>
        <v>1.62</v>
      </c>
      <c r="C33" s="60"/>
      <c r="D33" s="11" t="s">
        <v>27</v>
      </c>
      <c r="E33" s="8"/>
      <c r="F33" s="5">
        <v>4</v>
      </c>
      <c r="G33" s="5">
        <v>4</v>
      </c>
      <c r="H33" s="5"/>
      <c r="I33" s="5"/>
      <c r="J33" s="5"/>
      <c r="K33" s="5"/>
      <c r="L33" s="5"/>
      <c r="M33" s="5"/>
      <c r="N33" s="5"/>
      <c r="O33" s="5"/>
      <c r="P33" s="5"/>
    </row>
    <row r="34" spans="1:16" ht="25.5">
      <c r="A34" s="34"/>
      <c r="B34" s="54">
        <f>B32+B33</f>
        <v>2.42</v>
      </c>
      <c r="C34" s="63" t="s">
        <v>262</v>
      </c>
      <c r="D34" s="9" t="s">
        <v>300</v>
      </c>
      <c r="E34" s="9">
        <v>75</v>
      </c>
      <c r="F34" s="5"/>
      <c r="G34" s="5"/>
      <c r="H34" s="5">
        <v>13.38</v>
      </c>
      <c r="I34" s="5">
        <v>12.62</v>
      </c>
      <c r="J34" s="5">
        <v>1.7</v>
      </c>
      <c r="K34" s="5">
        <v>187.03</v>
      </c>
      <c r="L34" s="5">
        <v>19.3</v>
      </c>
      <c r="M34" s="5">
        <v>1.8</v>
      </c>
      <c r="N34" s="5">
        <v>0.032</v>
      </c>
      <c r="O34" s="5">
        <v>0.088</v>
      </c>
      <c r="P34" s="5">
        <v>0.384</v>
      </c>
    </row>
    <row r="35" spans="1:16" ht="12.75">
      <c r="A35" s="34">
        <v>183</v>
      </c>
      <c r="B35" s="71">
        <f>A35*F35/1000</f>
        <v>11.895</v>
      </c>
      <c r="C35" s="60"/>
      <c r="D35" s="11" t="s">
        <v>301</v>
      </c>
      <c r="E35" s="8"/>
      <c r="F35" s="5">
        <v>65</v>
      </c>
      <c r="G35" s="5">
        <v>65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123</v>
      </c>
      <c r="B36" s="71">
        <f>A36*F36/1000</f>
        <v>0.984</v>
      </c>
      <c r="C36" s="60"/>
      <c r="D36" s="11" t="s">
        <v>163</v>
      </c>
      <c r="E36" s="8"/>
      <c r="F36" s="5">
        <v>8</v>
      </c>
      <c r="G36" s="5">
        <v>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26</v>
      </c>
      <c r="B37" s="71">
        <f>A37*F37/1000</f>
        <v>0.13</v>
      </c>
      <c r="C37" s="60"/>
      <c r="D37" s="11" t="s">
        <v>46</v>
      </c>
      <c r="E37" s="8"/>
      <c r="F37" s="5">
        <v>5</v>
      </c>
      <c r="G37" s="5">
        <v>5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65</v>
      </c>
      <c r="B38" s="71">
        <f>A38*F38/1000</f>
        <v>0.195</v>
      </c>
      <c r="C38" s="60"/>
      <c r="D38" s="11" t="s">
        <v>30</v>
      </c>
      <c r="E38" s="8"/>
      <c r="F38" s="5">
        <v>3</v>
      </c>
      <c r="G38" s="5">
        <v>3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/>
      <c r="B39" s="54">
        <f>B35+B36+B37+B38</f>
        <v>13.204</v>
      </c>
      <c r="C39" s="63" t="s">
        <v>93</v>
      </c>
      <c r="D39" s="9" t="s">
        <v>89</v>
      </c>
      <c r="E39" s="8">
        <v>200</v>
      </c>
      <c r="F39" s="5"/>
      <c r="G39" s="5"/>
      <c r="H39" s="5">
        <v>0.44</v>
      </c>
      <c r="I39" s="5">
        <v>0.02</v>
      </c>
      <c r="J39" s="5">
        <v>27.76</v>
      </c>
      <c r="K39" s="5">
        <v>113</v>
      </c>
      <c r="L39" s="5">
        <v>31.82</v>
      </c>
      <c r="M39" s="5">
        <v>1.24</v>
      </c>
      <c r="N39" s="5">
        <v>0</v>
      </c>
      <c r="O39" s="5">
        <v>0</v>
      </c>
      <c r="P39" s="5">
        <v>0.4</v>
      </c>
    </row>
    <row r="40" spans="1:16" ht="12.75">
      <c r="A40" s="34">
        <v>80</v>
      </c>
      <c r="B40" s="71">
        <f>A40*F40/1000</f>
        <v>1.04</v>
      </c>
      <c r="C40" s="60"/>
      <c r="D40" s="11" t="s">
        <v>85</v>
      </c>
      <c r="E40" s="8"/>
      <c r="F40" s="5">
        <v>13</v>
      </c>
      <c r="G40" s="5">
        <v>13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34">
        <v>39</v>
      </c>
      <c r="B41" s="71">
        <f>A41*F41/1000</f>
        <v>0.39</v>
      </c>
      <c r="C41" s="60"/>
      <c r="D41" s="11" t="s">
        <v>40</v>
      </c>
      <c r="E41" s="8"/>
      <c r="F41" s="5">
        <v>10</v>
      </c>
      <c r="G41" s="5">
        <v>10</v>
      </c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34">
        <v>27</v>
      </c>
      <c r="B42" s="71">
        <f>A42*F42/1000</f>
        <v>1.35</v>
      </c>
      <c r="C42" s="60"/>
      <c r="D42" s="9" t="s">
        <v>13</v>
      </c>
      <c r="E42" s="9">
        <v>50</v>
      </c>
      <c r="F42" s="5">
        <v>50</v>
      </c>
      <c r="G42" s="5">
        <v>50</v>
      </c>
      <c r="H42" s="5">
        <v>1.15</v>
      </c>
      <c r="I42" s="5">
        <v>0.2</v>
      </c>
      <c r="J42" s="5">
        <v>21.65</v>
      </c>
      <c r="K42" s="5">
        <v>93</v>
      </c>
      <c r="L42" s="5">
        <v>17</v>
      </c>
      <c r="M42" s="5">
        <v>1.15</v>
      </c>
      <c r="N42" s="5">
        <v>0</v>
      </c>
      <c r="O42" s="5">
        <v>0.01</v>
      </c>
      <c r="P42" s="5">
        <v>0</v>
      </c>
    </row>
    <row r="43" spans="1:16" ht="12.75">
      <c r="A43" s="34"/>
      <c r="B43" s="54">
        <f>B40+B41+B42</f>
        <v>2.7800000000000002</v>
      </c>
      <c r="C43" s="60"/>
      <c r="D43" s="5" t="s">
        <v>11</v>
      </c>
      <c r="E43" s="22"/>
      <c r="F43" s="5"/>
      <c r="G43" s="5"/>
      <c r="H43" s="9">
        <f aca="true" t="shared" si="3" ref="H43:P43">SUM(H23:H42)</f>
        <v>28.53</v>
      </c>
      <c r="I43" s="9">
        <f t="shared" si="3"/>
        <v>19.564999999999998</v>
      </c>
      <c r="J43" s="9">
        <f t="shared" si="3"/>
        <v>105.75</v>
      </c>
      <c r="K43" s="9">
        <f t="shared" si="3"/>
        <v>739.23</v>
      </c>
      <c r="L43" s="9">
        <f t="shared" si="3"/>
        <v>156.41</v>
      </c>
      <c r="M43" s="9">
        <f t="shared" si="3"/>
        <v>8.31</v>
      </c>
      <c r="N43" s="9">
        <f t="shared" si="3"/>
        <v>0.364</v>
      </c>
      <c r="O43" s="9">
        <f t="shared" si="3"/>
        <v>0.228</v>
      </c>
      <c r="P43" s="9">
        <f t="shared" si="3"/>
        <v>9.984</v>
      </c>
    </row>
    <row r="44" spans="1:16" ht="12.75">
      <c r="A44" s="34"/>
      <c r="B44" s="71"/>
      <c r="C44" s="60"/>
      <c r="D44" s="81" t="s">
        <v>86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25.5">
      <c r="A45" s="34"/>
      <c r="B45" s="71"/>
      <c r="C45" s="63" t="s">
        <v>162</v>
      </c>
      <c r="D45" s="27" t="s">
        <v>261</v>
      </c>
      <c r="E45" s="8">
        <v>120</v>
      </c>
      <c r="F45" s="5"/>
      <c r="G45" s="5"/>
      <c r="H45" s="5">
        <v>3.384</v>
      </c>
      <c r="I45" s="5">
        <v>7.326</v>
      </c>
      <c r="J45" s="5">
        <v>3.4</v>
      </c>
      <c r="K45" s="5">
        <v>187.96</v>
      </c>
      <c r="L45" s="5">
        <v>30.75</v>
      </c>
      <c r="M45" s="5">
        <v>1.386</v>
      </c>
      <c r="N45" s="5">
        <v>0.108</v>
      </c>
      <c r="O45" s="5">
        <v>0.108</v>
      </c>
      <c r="P45" s="5">
        <v>12.204</v>
      </c>
    </row>
    <row r="46" spans="1:16" ht="12.75">
      <c r="A46" s="34">
        <v>0</v>
      </c>
      <c r="B46" s="71">
        <f aca="true" t="shared" si="4" ref="B46:B53">A46*F46/1000</f>
        <v>0</v>
      </c>
      <c r="C46" s="60"/>
      <c r="D46" s="11" t="s">
        <v>38</v>
      </c>
      <c r="E46" s="8"/>
      <c r="F46" s="5">
        <v>35</v>
      </c>
      <c r="G46" s="5">
        <v>20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>
        <v>0</v>
      </c>
      <c r="B47" s="71">
        <f t="shared" si="4"/>
        <v>0</v>
      </c>
      <c r="C47" s="60"/>
      <c r="D47" s="11" t="s">
        <v>33</v>
      </c>
      <c r="E47" s="8"/>
      <c r="F47" s="5">
        <v>80</v>
      </c>
      <c r="G47" s="5">
        <v>80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>
        <v>0</v>
      </c>
      <c r="B48" s="71">
        <f t="shared" si="4"/>
        <v>0</v>
      </c>
      <c r="C48" s="60"/>
      <c r="D48" s="11" t="s">
        <v>52</v>
      </c>
      <c r="E48" s="8"/>
      <c r="F48" s="5">
        <v>10</v>
      </c>
      <c r="G48" s="5">
        <v>8</v>
      </c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34">
        <v>0</v>
      </c>
      <c r="B49" s="71">
        <f t="shared" si="4"/>
        <v>0</v>
      </c>
      <c r="C49" s="60"/>
      <c r="D49" s="11" t="s">
        <v>34</v>
      </c>
      <c r="E49" s="8"/>
      <c r="F49" s="5">
        <v>10</v>
      </c>
      <c r="G49" s="5">
        <v>8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87</v>
      </c>
      <c r="B50" s="71">
        <f t="shared" si="4"/>
        <v>0.435</v>
      </c>
      <c r="C50" s="60"/>
      <c r="D50" s="11" t="s">
        <v>43</v>
      </c>
      <c r="E50" s="8"/>
      <c r="F50" s="5">
        <v>5</v>
      </c>
      <c r="G50" s="5">
        <v>5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>
        <v>0</v>
      </c>
      <c r="B51" s="71">
        <f t="shared" si="4"/>
        <v>0</v>
      </c>
      <c r="C51" s="60"/>
      <c r="D51" s="11" t="s">
        <v>161</v>
      </c>
      <c r="E51" s="8"/>
      <c r="F51" s="5">
        <v>50</v>
      </c>
      <c r="G51" s="5">
        <v>30</v>
      </c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123</v>
      </c>
      <c r="B52" s="71">
        <f t="shared" si="4"/>
        <v>0.984</v>
      </c>
      <c r="C52" s="60"/>
      <c r="D52" s="11" t="s">
        <v>163</v>
      </c>
      <c r="E52" s="8"/>
      <c r="F52" s="5">
        <v>8</v>
      </c>
      <c r="G52" s="5">
        <v>8</v>
      </c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34">
        <v>65</v>
      </c>
      <c r="B53" s="71">
        <f t="shared" si="4"/>
        <v>0.195</v>
      </c>
      <c r="C53" s="60"/>
      <c r="D53" s="11" t="s">
        <v>30</v>
      </c>
      <c r="E53" s="8"/>
      <c r="F53" s="5">
        <v>3</v>
      </c>
      <c r="G53" s="5">
        <v>3</v>
      </c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34"/>
      <c r="B54" s="54">
        <f>B46+B47+B48+B49+B50+B51+B52+B53</f>
        <v>1.614</v>
      </c>
      <c r="C54" s="60" t="s">
        <v>206</v>
      </c>
      <c r="D54" s="25" t="s">
        <v>160</v>
      </c>
      <c r="E54" s="8">
        <v>70</v>
      </c>
      <c r="F54" s="5"/>
      <c r="G54" s="5"/>
      <c r="H54" s="5">
        <v>12.85</v>
      </c>
      <c r="I54" s="5">
        <v>2.52</v>
      </c>
      <c r="J54" s="5">
        <v>4.8</v>
      </c>
      <c r="K54" s="5">
        <v>119.3</v>
      </c>
      <c r="L54" s="5">
        <v>49.45</v>
      </c>
      <c r="M54" s="5">
        <v>0.47</v>
      </c>
      <c r="N54" s="5">
        <v>0.024</v>
      </c>
      <c r="O54" s="5">
        <v>0.15</v>
      </c>
      <c r="P54" s="5">
        <v>0.49</v>
      </c>
    </row>
    <row r="55" spans="1:16" ht="12.75">
      <c r="A55" s="34">
        <v>109</v>
      </c>
      <c r="B55" s="71">
        <f>A55*F55/1000</f>
        <v>9.81</v>
      </c>
      <c r="C55" s="60"/>
      <c r="D55" s="13" t="s">
        <v>41</v>
      </c>
      <c r="E55" s="9"/>
      <c r="F55" s="5">
        <v>90</v>
      </c>
      <c r="G55" s="5">
        <v>65</v>
      </c>
      <c r="H55" s="5"/>
      <c r="I55" s="5"/>
      <c r="J55" s="5"/>
      <c r="K55" s="5"/>
      <c r="L55" s="5"/>
      <c r="M55" s="5"/>
      <c r="N55" s="5"/>
      <c r="O55" s="5"/>
      <c r="P55" s="5"/>
    </row>
    <row r="56" spans="1:16" ht="12.75">
      <c r="A56" s="34">
        <v>27</v>
      </c>
      <c r="B56" s="71">
        <f>A56*F56/1000</f>
        <v>0.27</v>
      </c>
      <c r="C56" s="60"/>
      <c r="D56" s="13" t="s">
        <v>54</v>
      </c>
      <c r="E56" s="9"/>
      <c r="F56" s="5">
        <v>10</v>
      </c>
      <c r="G56" s="5">
        <v>10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0</v>
      </c>
      <c r="B57" s="71">
        <f>A57*F57/1000</f>
        <v>0</v>
      </c>
      <c r="C57" s="60"/>
      <c r="D57" s="33" t="s">
        <v>52</v>
      </c>
      <c r="E57" s="8"/>
      <c r="F57" s="5">
        <v>10</v>
      </c>
      <c r="G57" s="5">
        <v>8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4.77</v>
      </c>
      <c r="B58" s="71">
        <f>A58*F58/1</f>
        <v>0.954</v>
      </c>
      <c r="C58" s="60"/>
      <c r="D58" s="33" t="s">
        <v>25</v>
      </c>
      <c r="E58" s="8"/>
      <c r="F58" s="5">
        <v>0.2</v>
      </c>
      <c r="G58" s="5">
        <v>0.2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42</v>
      </c>
      <c r="B59" s="71">
        <f>A59*F59/1000</f>
        <v>0.42</v>
      </c>
      <c r="C59" s="60"/>
      <c r="D59" s="33" t="s">
        <v>26</v>
      </c>
      <c r="E59" s="8"/>
      <c r="F59" s="5">
        <v>10</v>
      </c>
      <c r="G59" s="5">
        <v>10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26</v>
      </c>
      <c r="B60" s="71">
        <f>A60*F60/1000</f>
        <v>0.13</v>
      </c>
      <c r="C60" s="60"/>
      <c r="D60" s="33" t="s">
        <v>46</v>
      </c>
      <c r="E60" s="8"/>
      <c r="F60" s="5">
        <v>5</v>
      </c>
      <c r="G60" s="5">
        <v>5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>
        <v>65</v>
      </c>
      <c r="B61" s="71">
        <f>A61*F61/1000</f>
        <v>0.195</v>
      </c>
      <c r="C61" s="60"/>
      <c r="D61" s="33" t="s">
        <v>35</v>
      </c>
      <c r="E61" s="8"/>
      <c r="F61" s="5">
        <v>3</v>
      </c>
      <c r="G61" s="5">
        <v>3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ht="12.75">
      <c r="A62" s="34">
        <v>32</v>
      </c>
      <c r="B62" s="71">
        <f>A62*E62/1000</f>
        <v>6.4</v>
      </c>
      <c r="C62" s="60" t="s">
        <v>131</v>
      </c>
      <c r="D62" s="9" t="s">
        <v>112</v>
      </c>
      <c r="E62" s="8">
        <v>200</v>
      </c>
      <c r="F62" s="5">
        <v>200</v>
      </c>
      <c r="G62" s="5">
        <v>200</v>
      </c>
      <c r="H62" s="5">
        <v>0.9</v>
      </c>
      <c r="I62" s="5">
        <v>0.18</v>
      </c>
      <c r="J62" s="5">
        <v>17.82</v>
      </c>
      <c r="K62" s="5">
        <v>208</v>
      </c>
      <c r="L62" s="5">
        <v>12.6</v>
      </c>
      <c r="M62" s="5">
        <v>2.52</v>
      </c>
      <c r="N62" s="5">
        <v>0.02</v>
      </c>
      <c r="O62" s="5">
        <v>0.05</v>
      </c>
      <c r="P62" s="5">
        <v>3.6</v>
      </c>
    </row>
    <row r="63" spans="1:16" ht="12.75">
      <c r="A63" s="34">
        <v>77</v>
      </c>
      <c r="B63" s="71">
        <f>A63*E63/1000</f>
        <v>1.54</v>
      </c>
      <c r="C63" s="60"/>
      <c r="D63" s="9" t="s">
        <v>285</v>
      </c>
      <c r="E63" s="8">
        <v>20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34"/>
      <c r="B64" s="54">
        <f>B55+B56+B57+B58+B59+B60+B61+B62+B63</f>
        <v>19.719</v>
      </c>
      <c r="C64" s="60"/>
      <c r="D64" s="5" t="s">
        <v>14</v>
      </c>
      <c r="E64" s="8"/>
      <c r="F64" s="5"/>
      <c r="G64" s="5"/>
      <c r="H64" s="9">
        <f aca="true" t="shared" si="5" ref="H64:P64">SUM(H45:H62)</f>
        <v>17.133999999999997</v>
      </c>
      <c r="I64" s="9">
        <f t="shared" si="5"/>
        <v>10.026</v>
      </c>
      <c r="J64" s="9">
        <f t="shared" si="5"/>
        <v>26.02</v>
      </c>
      <c r="K64" s="9">
        <f t="shared" si="5"/>
        <v>515.26</v>
      </c>
      <c r="L64" s="9">
        <f t="shared" si="5"/>
        <v>92.8</v>
      </c>
      <c r="M64" s="9">
        <f t="shared" si="5"/>
        <v>4.3759999999999994</v>
      </c>
      <c r="N64" s="9">
        <f t="shared" si="5"/>
        <v>0.152</v>
      </c>
      <c r="O64" s="9">
        <f t="shared" si="5"/>
        <v>0.308</v>
      </c>
      <c r="P64" s="9">
        <f t="shared" si="5"/>
        <v>16.294</v>
      </c>
    </row>
    <row r="65" spans="1:16" ht="12.75">
      <c r="A65" s="34"/>
      <c r="B65" s="71"/>
      <c r="C65" s="60"/>
      <c r="D65" s="81" t="s">
        <v>15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2.75">
      <c r="A66" s="34">
        <v>44</v>
      </c>
      <c r="B66" s="71">
        <f>A66*E66/1000</f>
        <v>0.66</v>
      </c>
      <c r="C66" s="60"/>
      <c r="D66" s="9" t="s">
        <v>219</v>
      </c>
      <c r="E66" s="8">
        <v>15</v>
      </c>
      <c r="F66" s="5">
        <v>150</v>
      </c>
      <c r="G66" s="5"/>
      <c r="H66" s="5">
        <v>2.5</v>
      </c>
      <c r="I66" s="5">
        <v>2.8</v>
      </c>
      <c r="J66" s="5">
        <v>11</v>
      </c>
      <c r="K66" s="5">
        <v>78</v>
      </c>
      <c r="L66" s="5">
        <v>220</v>
      </c>
      <c r="M66" s="5">
        <v>24</v>
      </c>
      <c r="N66" s="5">
        <v>0.3</v>
      </c>
      <c r="O66" s="5">
        <v>1.4</v>
      </c>
      <c r="P66" s="5">
        <v>0</v>
      </c>
    </row>
    <row r="67" spans="1:16" ht="12.75">
      <c r="A67" s="34">
        <v>44</v>
      </c>
      <c r="B67" s="71">
        <f>A67*E67/1000</f>
        <v>1.76</v>
      </c>
      <c r="C67" s="60"/>
      <c r="D67" s="9" t="s">
        <v>103</v>
      </c>
      <c r="E67" s="9">
        <v>40</v>
      </c>
      <c r="F67" s="5">
        <v>40</v>
      </c>
      <c r="G67" s="5">
        <v>40</v>
      </c>
      <c r="H67" s="5">
        <v>2.8</v>
      </c>
      <c r="I67" s="5">
        <v>0.3</v>
      </c>
      <c r="J67" s="5">
        <v>18</v>
      </c>
      <c r="K67" s="5">
        <v>88.5</v>
      </c>
      <c r="L67" s="5">
        <v>7</v>
      </c>
      <c r="M67" s="5">
        <v>8.1</v>
      </c>
      <c r="N67" s="5">
        <v>0.1</v>
      </c>
      <c r="O67" s="5">
        <v>0</v>
      </c>
      <c r="P67" s="5">
        <v>0</v>
      </c>
    </row>
    <row r="68" spans="1:16" ht="12.75">
      <c r="A68" s="34"/>
      <c r="B68" s="54">
        <f>B66+B67</f>
        <v>2.42</v>
      </c>
      <c r="C68" s="60"/>
      <c r="D68" s="5" t="s">
        <v>14</v>
      </c>
      <c r="E68" s="22"/>
      <c r="F68" s="5">
        <v>30</v>
      </c>
      <c r="G68" s="5"/>
      <c r="H68" s="9">
        <f aca="true" t="shared" si="6" ref="H68:P68">SUM(H66:H67)</f>
        <v>5.3</v>
      </c>
      <c r="I68" s="9">
        <f t="shared" si="6"/>
        <v>3.0999999999999996</v>
      </c>
      <c r="J68" s="9">
        <f t="shared" si="6"/>
        <v>29</v>
      </c>
      <c r="K68" s="9">
        <f t="shared" si="6"/>
        <v>166.5</v>
      </c>
      <c r="L68" s="9">
        <f t="shared" si="6"/>
        <v>227</v>
      </c>
      <c r="M68" s="9">
        <f t="shared" si="6"/>
        <v>32.1</v>
      </c>
      <c r="N68" s="9">
        <f t="shared" si="6"/>
        <v>0.4</v>
      </c>
      <c r="O68" s="9">
        <f t="shared" si="6"/>
        <v>1.4</v>
      </c>
      <c r="P68" s="9">
        <f t="shared" si="6"/>
        <v>0</v>
      </c>
    </row>
    <row r="69" spans="1:16" ht="12.75">
      <c r="A69" s="34"/>
      <c r="B69" s="54">
        <f>B68+B64+B54+B43+B39+B34+B31+B23+B20+B18+B15+B11</f>
        <v>63.552000000000014</v>
      </c>
      <c r="C69" s="60"/>
      <c r="D69" s="9" t="s">
        <v>16</v>
      </c>
      <c r="E69" s="22"/>
      <c r="F69" s="5"/>
      <c r="G69" s="5"/>
      <c r="H69" s="9">
        <f aca="true" t="shared" si="7" ref="H69:P69">SUM(H18,H21,H43,H68,H64)</f>
        <v>62.536</v>
      </c>
      <c r="I69" s="9">
        <f t="shared" si="7"/>
        <v>53.138999999999996</v>
      </c>
      <c r="J69" s="9">
        <f t="shared" si="7"/>
        <v>244.36</v>
      </c>
      <c r="K69" s="9">
        <f t="shared" si="7"/>
        <v>1952.43</v>
      </c>
      <c r="L69" s="9">
        <f t="shared" si="7"/>
        <v>666.06</v>
      </c>
      <c r="M69" s="9">
        <f t="shared" si="7"/>
        <v>48.926</v>
      </c>
      <c r="N69" s="9">
        <f t="shared" si="7"/>
        <v>1.148</v>
      </c>
      <c r="O69" s="9">
        <f t="shared" si="7"/>
        <v>2.1239999999999997</v>
      </c>
      <c r="P69" s="9">
        <f t="shared" si="7"/>
        <v>50.428</v>
      </c>
    </row>
  </sheetData>
  <sheetProtection/>
  <mergeCells count="14">
    <mergeCell ref="D1:P1"/>
    <mergeCell ref="F2:F3"/>
    <mergeCell ref="G2:G3"/>
    <mergeCell ref="H2:K2"/>
    <mergeCell ref="L2:M2"/>
    <mergeCell ref="N2:P2"/>
    <mergeCell ref="E2:E3"/>
    <mergeCell ref="C2:C3"/>
    <mergeCell ref="D65:P65"/>
    <mergeCell ref="D4:P4"/>
    <mergeCell ref="D19:P19"/>
    <mergeCell ref="D22:P22"/>
    <mergeCell ref="D44:P44"/>
    <mergeCell ref="D2:D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workbookViewId="0" topLeftCell="A1">
      <selection activeCell="G28" sqref="G28"/>
    </sheetView>
  </sheetViews>
  <sheetFormatPr defaultColWidth="9.140625" defaultRowHeight="12.75"/>
  <cols>
    <col min="1" max="1" width="9.00390625" style="3" customWidth="1"/>
    <col min="2" max="2" width="10.00390625" style="3" customWidth="1"/>
    <col min="3" max="3" width="9.140625" style="4" customWidth="1"/>
    <col min="4" max="4" width="25.28125" style="3" customWidth="1"/>
    <col min="5" max="5" width="8.57421875" style="3" customWidth="1"/>
    <col min="6" max="6" width="9.8515625" style="3" bestFit="1" customWidth="1"/>
    <col min="7" max="7" width="7.57421875" style="3" customWidth="1"/>
    <col min="8" max="8" width="9.140625" style="3" bestFit="1" customWidth="1"/>
    <col min="9" max="9" width="9.421875" style="3" bestFit="1" customWidth="1"/>
    <col min="10" max="10" width="11.421875" style="3" customWidth="1"/>
    <col min="11" max="11" width="12.421875" style="3" customWidth="1"/>
    <col min="12" max="12" width="10.28125" style="3" customWidth="1"/>
    <col min="13" max="13" width="11.28125" style="3" customWidth="1"/>
    <col min="14" max="16" width="8.00390625" style="3" bestFit="1" customWidth="1"/>
    <col min="17" max="16384" width="9.140625" style="3" customWidth="1"/>
  </cols>
  <sheetData>
    <row r="1" spans="3:16" ht="12.75">
      <c r="C1" s="23"/>
      <c r="D1" s="86" t="s">
        <v>165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2.75">
      <c r="A2" s="55" t="s">
        <v>278</v>
      </c>
      <c r="B2" s="55"/>
      <c r="C2" s="93" t="s">
        <v>88</v>
      </c>
      <c r="D2" s="88" t="s">
        <v>0</v>
      </c>
      <c r="E2" s="88" t="s">
        <v>1</v>
      </c>
      <c r="F2" s="88" t="s">
        <v>23</v>
      </c>
      <c r="G2" s="88" t="s">
        <v>24</v>
      </c>
      <c r="H2" s="88" t="s">
        <v>2</v>
      </c>
      <c r="I2" s="88"/>
      <c r="J2" s="88"/>
      <c r="K2" s="88"/>
      <c r="L2" s="88" t="s">
        <v>3</v>
      </c>
      <c r="M2" s="88"/>
      <c r="N2" s="88" t="s">
        <v>4</v>
      </c>
      <c r="O2" s="88"/>
      <c r="P2" s="88"/>
    </row>
    <row r="3" spans="1:16" ht="51">
      <c r="A3" s="53" t="s">
        <v>280</v>
      </c>
      <c r="B3" s="53" t="s">
        <v>281</v>
      </c>
      <c r="C3" s="89"/>
      <c r="D3" s="88"/>
      <c r="E3" s="88"/>
      <c r="F3" s="88"/>
      <c r="G3" s="88"/>
      <c r="H3" s="27" t="s">
        <v>76</v>
      </c>
      <c r="I3" s="27" t="s">
        <v>77</v>
      </c>
      <c r="J3" s="27" t="s">
        <v>78</v>
      </c>
      <c r="K3" s="27" t="s">
        <v>5</v>
      </c>
      <c r="L3" s="27" t="s">
        <v>6</v>
      </c>
      <c r="M3" s="27" t="s">
        <v>7</v>
      </c>
      <c r="N3" s="27" t="s">
        <v>95</v>
      </c>
      <c r="O3" s="27" t="s">
        <v>96</v>
      </c>
      <c r="P3" s="27" t="s">
        <v>8</v>
      </c>
    </row>
    <row r="4" spans="1:16" ht="12.75">
      <c r="A4" s="34"/>
      <c r="B4" s="34"/>
      <c r="C4" s="60"/>
      <c r="D4" s="81" t="s">
        <v>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38.25">
      <c r="A5" s="34"/>
      <c r="B5" s="34"/>
      <c r="C5" s="89" t="s">
        <v>215</v>
      </c>
      <c r="D5" s="9" t="s">
        <v>255</v>
      </c>
      <c r="E5" s="9">
        <v>35</v>
      </c>
      <c r="F5" s="5"/>
      <c r="G5" s="5"/>
      <c r="H5" s="32">
        <v>3</v>
      </c>
      <c r="I5" s="32">
        <v>3.6</v>
      </c>
      <c r="J5" s="32">
        <v>5.1</v>
      </c>
      <c r="K5" s="32">
        <v>64.8</v>
      </c>
      <c r="L5" s="32">
        <v>16.28</v>
      </c>
      <c r="M5" s="32">
        <v>0.43</v>
      </c>
      <c r="N5" s="32">
        <v>0.2</v>
      </c>
      <c r="O5" s="32">
        <v>0.12</v>
      </c>
      <c r="P5" s="32">
        <v>15.16</v>
      </c>
    </row>
    <row r="6" spans="1:16" ht="3" customHeight="1" hidden="1" thickBot="1">
      <c r="A6" s="34"/>
      <c r="B6" s="34"/>
      <c r="C6" s="89"/>
      <c r="D6" s="10" t="s">
        <v>36</v>
      </c>
      <c r="E6" s="9"/>
      <c r="F6" s="5">
        <v>45</v>
      </c>
      <c r="G6" s="5">
        <v>40</v>
      </c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34">
        <v>65</v>
      </c>
      <c r="B7" s="71">
        <f>A7*F7/1000</f>
        <v>1.95</v>
      </c>
      <c r="C7" s="63"/>
      <c r="D7" s="10" t="s">
        <v>36</v>
      </c>
      <c r="E7" s="9"/>
      <c r="F7" s="5">
        <v>30</v>
      </c>
      <c r="G7" s="5">
        <v>30</v>
      </c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4">
        <v>0</v>
      </c>
      <c r="B8" s="71">
        <f>A8*F8/1000</f>
        <v>0</v>
      </c>
      <c r="C8" s="63"/>
      <c r="D8" s="10" t="s">
        <v>37</v>
      </c>
      <c r="E8" s="9"/>
      <c r="F8" s="5">
        <v>10</v>
      </c>
      <c r="G8" s="5">
        <v>10</v>
      </c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34">
        <v>65</v>
      </c>
      <c r="B9" s="71">
        <f>A9*F9/1000</f>
        <v>0.195</v>
      </c>
      <c r="C9" s="63"/>
      <c r="D9" s="10" t="s">
        <v>30</v>
      </c>
      <c r="E9" s="9"/>
      <c r="F9" s="5">
        <v>3</v>
      </c>
      <c r="G9" s="5">
        <v>3</v>
      </c>
      <c r="H9" s="5"/>
      <c r="I9" s="5"/>
      <c r="J9" s="5"/>
      <c r="K9" s="5"/>
      <c r="L9" s="5"/>
      <c r="M9" s="5"/>
      <c r="N9" s="5"/>
      <c r="O9" s="5"/>
      <c r="P9" s="5"/>
    </row>
    <row r="10" spans="1:16" ht="12.75">
      <c r="A10" s="34"/>
      <c r="B10" s="54">
        <f>B7+B8+B9</f>
        <v>2.145</v>
      </c>
      <c r="C10" s="60" t="s">
        <v>175</v>
      </c>
      <c r="D10" s="9" t="s">
        <v>176</v>
      </c>
      <c r="E10" s="9">
        <v>80</v>
      </c>
      <c r="F10" s="5"/>
      <c r="G10" s="5"/>
      <c r="H10" s="5">
        <v>5.6</v>
      </c>
      <c r="I10" s="5">
        <v>11.6</v>
      </c>
      <c r="J10" s="5">
        <v>4.66</v>
      </c>
      <c r="K10" s="5">
        <v>146.46</v>
      </c>
      <c r="L10" s="5">
        <v>59.2</v>
      </c>
      <c r="M10" s="5">
        <v>1.1</v>
      </c>
      <c r="N10" s="5">
        <v>0.048</v>
      </c>
      <c r="O10" s="5">
        <v>0.22</v>
      </c>
      <c r="P10" s="5">
        <v>0.6</v>
      </c>
    </row>
    <row r="11" spans="1:16" ht="12.75">
      <c r="A11" s="34">
        <v>4.77</v>
      </c>
      <c r="B11" s="71">
        <f>A11*F11/1</f>
        <v>4.77</v>
      </c>
      <c r="C11" s="60"/>
      <c r="D11" s="10" t="s">
        <v>25</v>
      </c>
      <c r="E11" s="9"/>
      <c r="F11" s="5">
        <v>1</v>
      </c>
      <c r="G11" s="5">
        <v>1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ht="12.75">
      <c r="A12" s="34">
        <v>42</v>
      </c>
      <c r="B12" s="71">
        <f>A12*F12/1000</f>
        <v>0.84</v>
      </c>
      <c r="C12" s="63"/>
      <c r="D12" s="10" t="s">
        <v>26</v>
      </c>
      <c r="E12" s="9"/>
      <c r="F12" s="5">
        <v>20</v>
      </c>
      <c r="G12" s="5">
        <v>20</v>
      </c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s="34">
        <v>405</v>
      </c>
      <c r="B13" s="71">
        <f>A13*F13/1000</f>
        <v>2.025</v>
      </c>
      <c r="C13" s="60"/>
      <c r="D13" s="10" t="s">
        <v>27</v>
      </c>
      <c r="E13" s="9"/>
      <c r="F13" s="5">
        <v>5</v>
      </c>
      <c r="G13" s="5">
        <v>5</v>
      </c>
      <c r="H13" s="5"/>
      <c r="I13" s="5"/>
      <c r="J13" s="5"/>
      <c r="K13" s="5"/>
      <c r="L13" s="5"/>
      <c r="M13" s="5"/>
      <c r="N13" s="5"/>
      <c r="O13" s="5"/>
      <c r="P13" s="5"/>
    </row>
    <row r="14" spans="1:16" ht="12.75">
      <c r="A14" s="34"/>
      <c r="B14" s="54">
        <f>B11+B12+B13</f>
        <v>7.635</v>
      </c>
      <c r="C14" s="57" t="s">
        <v>90</v>
      </c>
      <c r="D14" s="21" t="s">
        <v>223</v>
      </c>
      <c r="E14" s="9" t="s">
        <v>270</v>
      </c>
      <c r="F14" s="5"/>
      <c r="G14" s="5"/>
      <c r="H14" s="5">
        <v>0.1</v>
      </c>
      <c r="I14" s="5">
        <v>0.01</v>
      </c>
      <c r="J14" s="5">
        <v>14.36</v>
      </c>
      <c r="K14" s="5">
        <v>40.56</v>
      </c>
      <c r="L14" s="5">
        <v>14.22</v>
      </c>
      <c r="M14" s="5">
        <v>0.36</v>
      </c>
      <c r="N14" s="5">
        <v>0</v>
      </c>
      <c r="O14" s="5">
        <v>0</v>
      </c>
      <c r="P14" s="5">
        <v>6.14</v>
      </c>
    </row>
    <row r="15" spans="1:16" ht="12.75">
      <c r="A15" s="34">
        <v>135</v>
      </c>
      <c r="B15" s="71">
        <f>A15*F15/1000</f>
        <v>0.675</v>
      </c>
      <c r="C15" s="58"/>
      <c r="D15" s="36" t="s">
        <v>55</v>
      </c>
      <c r="E15" s="8"/>
      <c r="F15" s="5">
        <v>5</v>
      </c>
      <c r="G15" s="5">
        <v>5</v>
      </c>
      <c r="H15" s="5"/>
      <c r="I15" s="5"/>
      <c r="J15" s="5"/>
      <c r="K15" s="5"/>
      <c r="L15" s="5"/>
      <c r="M15" s="5"/>
      <c r="N15" s="5"/>
      <c r="O15" s="5"/>
      <c r="P15" s="5"/>
    </row>
    <row r="16" spans="1:16" ht="12.75">
      <c r="A16" s="34">
        <v>200</v>
      </c>
      <c r="B16" s="71">
        <f>A16*F16/1000</f>
        <v>0.1</v>
      </c>
      <c r="C16" s="58"/>
      <c r="D16" s="36" t="s">
        <v>106</v>
      </c>
      <c r="E16" s="8"/>
      <c r="F16" s="5">
        <v>0.5</v>
      </c>
      <c r="G16" s="5">
        <v>0.5</v>
      </c>
      <c r="H16" s="5"/>
      <c r="I16" s="5"/>
      <c r="J16" s="5"/>
      <c r="K16" s="5"/>
      <c r="L16" s="5"/>
      <c r="M16" s="5"/>
      <c r="N16" s="5"/>
      <c r="O16" s="5"/>
      <c r="P16" s="5"/>
    </row>
    <row r="17" spans="1:16" ht="12.75">
      <c r="A17" s="34">
        <v>39</v>
      </c>
      <c r="B17" s="71">
        <f>A17*F17/1000</f>
        <v>0.39</v>
      </c>
      <c r="C17" s="58"/>
      <c r="D17" s="36" t="s">
        <v>40</v>
      </c>
      <c r="E17" s="8"/>
      <c r="F17" s="5">
        <v>10</v>
      </c>
      <c r="G17" s="5">
        <v>10</v>
      </c>
      <c r="H17" s="5"/>
      <c r="I17" s="5"/>
      <c r="J17" s="5"/>
      <c r="K17" s="5"/>
      <c r="L17" s="5"/>
      <c r="M17" s="5"/>
      <c r="N17" s="5"/>
      <c r="O17" s="5"/>
      <c r="P17" s="5"/>
    </row>
    <row r="18" spans="1:16" ht="25.5">
      <c r="A18" s="34"/>
      <c r="B18" s="54">
        <f>B15+B16+B17</f>
        <v>1.165</v>
      </c>
      <c r="C18" s="60" t="s">
        <v>124</v>
      </c>
      <c r="D18" s="9" t="s">
        <v>224</v>
      </c>
      <c r="E18" s="40" t="s">
        <v>306</v>
      </c>
      <c r="F18" s="5"/>
      <c r="G18" s="5"/>
      <c r="H18" s="5">
        <v>3.22</v>
      </c>
      <c r="I18" s="5">
        <v>6.325</v>
      </c>
      <c r="J18" s="5">
        <v>25.93</v>
      </c>
      <c r="K18" s="5">
        <v>127.7</v>
      </c>
      <c r="L18" s="5">
        <v>76.7</v>
      </c>
      <c r="M18" s="5">
        <v>0.45</v>
      </c>
      <c r="N18" s="5">
        <v>0.036</v>
      </c>
      <c r="O18" s="5">
        <v>0.038</v>
      </c>
      <c r="P18" s="5">
        <v>0.066</v>
      </c>
    </row>
    <row r="19" spans="1:16" ht="12.75">
      <c r="A19" s="34">
        <v>44</v>
      </c>
      <c r="B19" s="71">
        <f>A19*F19/1000</f>
        <v>1.76</v>
      </c>
      <c r="C19" s="60"/>
      <c r="D19" s="5" t="s">
        <v>101</v>
      </c>
      <c r="E19" s="8"/>
      <c r="F19" s="5">
        <v>40</v>
      </c>
      <c r="G19" s="5">
        <v>40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12.75">
      <c r="A20" s="34">
        <v>365</v>
      </c>
      <c r="B20" s="71">
        <f>A20*F20/1000</f>
        <v>2.92</v>
      </c>
      <c r="C20" s="60"/>
      <c r="D20" s="5" t="s">
        <v>28</v>
      </c>
      <c r="E20" s="8"/>
      <c r="F20" s="5">
        <v>8</v>
      </c>
      <c r="G20" s="5">
        <v>8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34">
        <v>405</v>
      </c>
      <c r="B21" s="71">
        <f>A21*F21/1000</f>
        <v>1.62</v>
      </c>
      <c r="C21" s="60"/>
      <c r="D21" s="5" t="s">
        <v>27</v>
      </c>
      <c r="E21" s="8"/>
      <c r="F21" s="5">
        <v>4</v>
      </c>
      <c r="G21" s="5">
        <v>4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34"/>
      <c r="B22" s="54">
        <f>B19+B20+B21</f>
        <v>6.3</v>
      </c>
      <c r="C22" s="63"/>
      <c r="D22" s="5" t="s">
        <v>11</v>
      </c>
      <c r="E22" s="22"/>
      <c r="F22" s="5"/>
      <c r="G22" s="5"/>
      <c r="H22" s="9">
        <f aca="true" t="shared" si="0" ref="H22:P22">SUM(H5:H18)</f>
        <v>11.92</v>
      </c>
      <c r="I22" s="9">
        <f t="shared" si="0"/>
        <v>21.535</v>
      </c>
      <c r="J22" s="9">
        <f t="shared" si="0"/>
        <v>50.05</v>
      </c>
      <c r="K22" s="9">
        <f t="shared" si="0"/>
        <v>379.52</v>
      </c>
      <c r="L22" s="9">
        <f t="shared" si="0"/>
        <v>166.4</v>
      </c>
      <c r="M22" s="9">
        <f t="shared" si="0"/>
        <v>2.3400000000000003</v>
      </c>
      <c r="N22" s="9">
        <f t="shared" si="0"/>
        <v>0.284</v>
      </c>
      <c r="O22" s="9">
        <f t="shared" si="0"/>
        <v>0.37799999999999995</v>
      </c>
      <c r="P22" s="9">
        <f t="shared" si="0"/>
        <v>21.965999999999998</v>
      </c>
    </row>
    <row r="23" spans="1:16" ht="12.75">
      <c r="A23" s="34"/>
      <c r="B23" s="71"/>
      <c r="C23" s="60"/>
      <c r="D23" s="81" t="s">
        <v>56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2.75">
      <c r="A24" s="34">
        <v>65</v>
      </c>
      <c r="B24" s="54">
        <f>A24*E24/1000</f>
        <v>7.41</v>
      </c>
      <c r="C24" s="60"/>
      <c r="D24" s="28" t="s">
        <v>80</v>
      </c>
      <c r="E24" s="28">
        <v>114</v>
      </c>
      <c r="F24" s="12">
        <v>114</v>
      </c>
      <c r="G24" s="12">
        <v>114</v>
      </c>
      <c r="H24" s="12">
        <v>0.41</v>
      </c>
      <c r="I24" s="12">
        <v>0</v>
      </c>
      <c r="J24" s="12">
        <v>11.09</v>
      </c>
      <c r="K24" s="12">
        <v>45.32</v>
      </c>
      <c r="L24" s="12">
        <v>16.48</v>
      </c>
      <c r="M24" s="12">
        <v>0.21</v>
      </c>
      <c r="N24" s="12">
        <v>0</v>
      </c>
      <c r="O24" s="12">
        <v>0.02</v>
      </c>
      <c r="P24" s="12">
        <v>16.69</v>
      </c>
    </row>
    <row r="25" spans="1:16" ht="12.75">
      <c r="A25" s="34"/>
      <c r="B25" s="54"/>
      <c r="C25" s="60"/>
      <c r="D25" s="5" t="s">
        <v>11</v>
      </c>
      <c r="E25" s="22"/>
      <c r="F25" s="5"/>
      <c r="G25" s="5"/>
      <c r="H25" s="9">
        <f aca="true" t="shared" si="1" ref="H25:P25">H24</f>
        <v>0.41</v>
      </c>
      <c r="I25" s="9">
        <f t="shared" si="1"/>
        <v>0</v>
      </c>
      <c r="J25" s="9">
        <f t="shared" si="1"/>
        <v>11.09</v>
      </c>
      <c r="K25" s="9">
        <f t="shared" si="1"/>
        <v>45.32</v>
      </c>
      <c r="L25" s="9">
        <f t="shared" si="1"/>
        <v>16.48</v>
      </c>
      <c r="M25" s="9">
        <f t="shared" si="1"/>
        <v>0.21</v>
      </c>
      <c r="N25" s="9">
        <f t="shared" si="1"/>
        <v>0</v>
      </c>
      <c r="O25" s="9">
        <f t="shared" si="1"/>
        <v>0.02</v>
      </c>
      <c r="P25" s="9">
        <f t="shared" si="1"/>
        <v>16.69</v>
      </c>
    </row>
    <row r="26" spans="1:16" ht="12.75">
      <c r="A26" s="34"/>
      <c r="B26" s="71"/>
      <c r="C26" s="60"/>
      <c r="D26" s="81" t="s">
        <v>12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2.75">
      <c r="A27" s="34"/>
      <c r="B27" s="71"/>
      <c r="C27" s="60" t="s">
        <v>214</v>
      </c>
      <c r="D27" s="9" t="s">
        <v>22</v>
      </c>
      <c r="E27" s="9">
        <v>45</v>
      </c>
      <c r="F27" s="5"/>
      <c r="G27" s="5"/>
      <c r="H27" s="5">
        <v>0.7</v>
      </c>
      <c r="I27" s="5">
        <v>4.3</v>
      </c>
      <c r="J27" s="5">
        <v>4.7</v>
      </c>
      <c r="K27" s="5">
        <v>26.22</v>
      </c>
      <c r="L27" s="5">
        <v>25.15</v>
      </c>
      <c r="M27" s="5">
        <v>11.4</v>
      </c>
      <c r="N27" s="5">
        <v>0.02</v>
      </c>
      <c r="O27" s="5">
        <v>0.6</v>
      </c>
      <c r="P27" s="5">
        <v>11.4</v>
      </c>
    </row>
    <row r="28" spans="1:16" ht="12.75">
      <c r="A28" s="34">
        <v>0</v>
      </c>
      <c r="B28" s="71">
        <f>A28*F28/1000</f>
        <v>0</v>
      </c>
      <c r="C28" s="60"/>
      <c r="D28" s="10" t="s">
        <v>221</v>
      </c>
      <c r="E28" s="9"/>
      <c r="F28" s="5">
        <v>25</v>
      </c>
      <c r="G28" s="5">
        <v>25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34">
        <v>0</v>
      </c>
      <c r="B29" s="71">
        <f>A29*F29/1000</f>
        <v>0</v>
      </c>
      <c r="C29" s="60"/>
      <c r="D29" s="10" t="s">
        <v>313</v>
      </c>
      <c r="E29" s="9"/>
      <c r="F29" s="5">
        <v>10</v>
      </c>
      <c r="G29" s="5">
        <v>8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34">
        <v>0</v>
      </c>
      <c r="B30" s="71">
        <f>A30*F30/1000</f>
        <v>0</v>
      </c>
      <c r="C30" s="60"/>
      <c r="D30" s="10" t="s">
        <v>34</v>
      </c>
      <c r="E30" s="9"/>
      <c r="F30" s="5">
        <v>10</v>
      </c>
      <c r="G30" s="5">
        <v>8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34">
        <v>90</v>
      </c>
      <c r="B31" s="71">
        <f>A31*F31/1000</f>
        <v>0.9</v>
      </c>
      <c r="C31" s="60"/>
      <c r="D31" s="10" t="s">
        <v>266</v>
      </c>
      <c r="E31" s="9"/>
      <c r="F31" s="5">
        <v>10</v>
      </c>
      <c r="G31" s="5">
        <v>10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34">
        <v>65</v>
      </c>
      <c r="B32" s="71">
        <f>A32*F32/1000</f>
        <v>0.325</v>
      </c>
      <c r="C32" s="60"/>
      <c r="D32" s="10" t="s">
        <v>265</v>
      </c>
      <c r="E32" s="9"/>
      <c r="F32" s="5">
        <v>5</v>
      </c>
      <c r="G32" s="5">
        <v>5</v>
      </c>
      <c r="H32" s="5"/>
      <c r="I32" s="5"/>
      <c r="J32" s="5"/>
      <c r="K32" s="5"/>
      <c r="L32" s="5"/>
      <c r="M32" s="5"/>
      <c r="N32" s="5"/>
      <c r="O32" s="5"/>
      <c r="P32" s="5"/>
    </row>
    <row r="33" spans="1:16" ht="25.5">
      <c r="A33" s="34"/>
      <c r="B33" s="54">
        <f>B28+B29+B30+B31+B32</f>
        <v>1.225</v>
      </c>
      <c r="C33" s="63" t="s">
        <v>213</v>
      </c>
      <c r="D33" s="9" t="s">
        <v>243</v>
      </c>
      <c r="E33" s="8">
        <v>250</v>
      </c>
      <c r="F33" s="5"/>
      <c r="G33" s="5"/>
      <c r="H33" s="5">
        <v>3.7</v>
      </c>
      <c r="I33" s="5">
        <v>5.82</v>
      </c>
      <c r="J33" s="5">
        <v>19.15</v>
      </c>
      <c r="K33" s="5">
        <v>104.75</v>
      </c>
      <c r="L33" s="5">
        <v>24.6</v>
      </c>
      <c r="M33" s="5">
        <v>1.075</v>
      </c>
      <c r="N33" s="5">
        <v>0.12</v>
      </c>
      <c r="O33" s="5">
        <v>0.075</v>
      </c>
      <c r="P33" s="5">
        <v>8.25</v>
      </c>
    </row>
    <row r="34" spans="1:16" ht="12.75">
      <c r="A34" s="34">
        <v>0</v>
      </c>
      <c r="B34" s="71">
        <f aca="true" t="shared" si="2" ref="B34:B47">A34*F34/1000</f>
        <v>0</v>
      </c>
      <c r="C34" s="60"/>
      <c r="D34" s="10" t="s">
        <v>33</v>
      </c>
      <c r="E34" s="9"/>
      <c r="F34" s="5">
        <v>80</v>
      </c>
      <c r="G34" s="5">
        <v>65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34">
        <v>0</v>
      </c>
      <c r="B35" s="71">
        <f t="shared" si="2"/>
        <v>0</v>
      </c>
      <c r="C35" s="60"/>
      <c r="D35" s="10" t="s">
        <v>34</v>
      </c>
      <c r="E35" s="9"/>
      <c r="F35" s="5">
        <v>20</v>
      </c>
      <c r="G35" s="5">
        <v>18</v>
      </c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34">
        <v>0</v>
      </c>
      <c r="B36" s="71">
        <f t="shared" si="2"/>
        <v>0</v>
      </c>
      <c r="C36" s="60"/>
      <c r="D36" s="10" t="s">
        <v>52</v>
      </c>
      <c r="E36" s="9"/>
      <c r="F36" s="5">
        <v>20</v>
      </c>
      <c r="G36" s="5">
        <v>18</v>
      </c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34">
        <v>26</v>
      </c>
      <c r="B37" s="71">
        <f t="shared" si="2"/>
        <v>0.65</v>
      </c>
      <c r="C37" s="60"/>
      <c r="D37" s="10" t="s">
        <v>46</v>
      </c>
      <c r="E37" s="9"/>
      <c r="F37" s="5">
        <v>25</v>
      </c>
      <c r="G37" s="5">
        <v>20</v>
      </c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34">
        <v>4.77</v>
      </c>
      <c r="B38" s="71">
        <f>A38*F38/1</f>
        <v>0.477</v>
      </c>
      <c r="C38" s="60"/>
      <c r="D38" s="10" t="s">
        <v>25</v>
      </c>
      <c r="E38" s="9"/>
      <c r="F38" s="44">
        <v>0.1</v>
      </c>
      <c r="G38" s="5">
        <v>0.1</v>
      </c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34">
        <v>65</v>
      </c>
      <c r="B39" s="71">
        <f>A39*F39/1000</f>
        <v>0.325</v>
      </c>
      <c r="C39" s="60"/>
      <c r="D39" s="10" t="s">
        <v>30</v>
      </c>
      <c r="E39" s="9"/>
      <c r="F39" s="5">
        <v>5</v>
      </c>
      <c r="G39" s="5">
        <v>5</v>
      </c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34">
        <v>405</v>
      </c>
      <c r="B40" s="71">
        <f t="shared" si="2"/>
        <v>2.025</v>
      </c>
      <c r="C40" s="60"/>
      <c r="D40" s="10" t="s">
        <v>27</v>
      </c>
      <c r="E40" s="9"/>
      <c r="F40" s="5">
        <v>5</v>
      </c>
      <c r="G40" s="5">
        <v>5</v>
      </c>
      <c r="H40" s="5"/>
      <c r="I40" s="5"/>
      <c r="J40" s="5"/>
      <c r="K40" s="5"/>
      <c r="L40" s="5"/>
      <c r="M40" s="5"/>
      <c r="N40" s="5"/>
      <c r="O40" s="5"/>
      <c r="P40" s="5"/>
    </row>
    <row r="41" spans="1:16" ht="38.25">
      <c r="A41" s="34"/>
      <c r="B41" s="54">
        <f>B34+B35+B36+B37+B38+B39+B40</f>
        <v>3.477</v>
      </c>
      <c r="C41" s="60" t="s">
        <v>263</v>
      </c>
      <c r="D41" s="9" t="s">
        <v>273</v>
      </c>
      <c r="E41" s="9" t="s">
        <v>290</v>
      </c>
      <c r="F41" s="5"/>
      <c r="G41" s="5"/>
      <c r="H41" s="5">
        <v>22.67</v>
      </c>
      <c r="I41" s="5">
        <v>22.62</v>
      </c>
      <c r="J41" s="5">
        <v>29.25</v>
      </c>
      <c r="K41" s="5">
        <v>369.52</v>
      </c>
      <c r="L41" s="5">
        <v>71.25</v>
      </c>
      <c r="M41" s="5">
        <v>4.54</v>
      </c>
      <c r="N41" s="5">
        <v>0.22</v>
      </c>
      <c r="O41" s="5">
        <v>0.19</v>
      </c>
      <c r="P41" s="5">
        <v>15.42</v>
      </c>
    </row>
    <row r="42" spans="1:16" ht="12.75">
      <c r="A42" s="34">
        <v>39</v>
      </c>
      <c r="B42" s="71">
        <f t="shared" si="2"/>
        <v>1.17</v>
      </c>
      <c r="C42" s="63" t="s">
        <v>216</v>
      </c>
      <c r="D42" s="10" t="s">
        <v>168</v>
      </c>
      <c r="E42" s="8"/>
      <c r="F42" s="5">
        <v>30</v>
      </c>
      <c r="G42" s="5">
        <v>30</v>
      </c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34">
        <v>405</v>
      </c>
      <c r="B43" s="71">
        <f t="shared" si="2"/>
        <v>0</v>
      </c>
      <c r="C43" s="63"/>
      <c r="D43" s="10" t="s">
        <v>27</v>
      </c>
      <c r="E43" s="8"/>
      <c r="F43" s="5">
        <v>0</v>
      </c>
      <c r="G43" s="5">
        <v>0</v>
      </c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34">
        <v>130</v>
      </c>
      <c r="B44" s="71">
        <f t="shared" si="2"/>
        <v>13</v>
      </c>
      <c r="C44" s="60"/>
      <c r="D44" s="10" t="s">
        <v>137</v>
      </c>
      <c r="E44" s="8"/>
      <c r="F44" s="5">
        <v>100</v>
      </c>
      <c r="G44" s="5">
        <v>70</v>
      </c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4">
        <v>26</v>
      </c>
      <c r="B45" s="71">
        <f t="shared" si="2"/>
        <v>0.13</v>
      </c>
      <c r="C45" s="60"/>
      <c r="D45" s="10" t="s">
        <v>46</v>
      </c>
      <c r="E45" s="8"/>
      <c r="F45" s="5">
        <v>5</v>
      </c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4">
        <v>0</v>
      </c>
      <c r="B46" s="71">
        <f t="shared" si="2"/>
        <v>0</v>
      </c>
      <c r="C46" s="60"/>
      <c r="D46" s="10" t="s">
        <v>52</v>
      </c>
      <c r="E46" s="8"/>
      <c r="F46" s="5">
        <v>20</v>
      </c>
      <c r="G46" s="5">
        <v>18</v>
      </c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34">
        <v>0</v>
      </c>
      <c r="B47" s="71">
        <f t="shared" si="2"/>
        <v>0</v>
      </c>
      <c r="C47" s="60"/>
      <c r="D47" s="10" t="s">
        <v>34</v>
      </c>
      <c r="E47" s="8"/>
      <c r="F47" s="5">
        <v>20</v>
      </c>
      <c r="G47" s="5">
        <v>18</v>
      </c>
      <c r="H47" s="5"/>
      <c r="I47" s="5"/>
      <c r="J47" s="5"/>
      <c r="K47" s="5"/>
      <c r="L47" s="5"/>
      <c r="M47" s="5"/>
      <c r="N47" s="5"/>
      <c r="O47" s="5"/>
      <c r="P47" s="5"/>
    </row>
    <row r="48" spans="1:16" ht="12.75">
      <c r="A48" s="34"/>
      <c r="B48" s="54">
        <f>B42+B43+B44+B45+B46+B47</f>
        <v>14.3</v>
      </c>
      <c r="C48" s="63" t="s">
        <v>139</v>
      </c>
      <c r="D48" s="9" t="s">
        <v>233</v>
      </c>
      <c r="E48" s="8">
        <v>200</v>
      </c>
      <c r="F48" s="5"/>
      <c r="G48" s="5"/>
      <c r="H48" s="5">
        <v>5.4</v>
      </c>
      <c r="I48" s="5">
        <v>6.2</v>
      </c>
      <c r="J48" s="5">
        <v>7.9</v>
      </c>
      <c r="K48" s="5">
        <v>113.9</v>
      </c>
      <c r="L48" s="5">
        <v>31.6</v>
      </c>
      <c r="M48" s="5">
        <v>0.19</v>
      </c>
      <c r="N48" s="5">
        <v>0.19</v>
      </c>
      <c r="O48" s="5">
        <v>0.006</v>
      </c>
      <c r="P48" s="5">
        <v>1.35</v>
      </c>
    </row>
    <row r="49" spans="1:16" ht="12.75">
      <c r="A49" s="34">
        <v>32</v>
      </c>
      <c r="B49" s="71">
        <f>A49*F49/1000</f>
        <v>6.4</v>
      </c>
      <c r="C49" s="60"/>
      <c r="D49" s="11" t="s">
        <v>222</v>
      </c>
      <c r="E49" s="8">
        <v>200</v>
      </c>
      <c r="F49" s="5">
        <v>200</v>
      </c>
      <c r="G49" s="5">
        <v>200</v>
      </c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34">
        <v>63</v>
      </c>
      <c r="B50" s="71">
        <f>A50*F50/1000</f>
        <v>0.504</v>
      </c>
      <c r="C50" s="60"/>
      <c r="D50" s="11" t="s">
        <v>141</v>
      </c>
      <c r="E50" s="8"/>
      <c r="F50" s="5">
        <v>8</v>
      </c>
      <c r="G50" s="5">
        <v>8</v>
      </c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34"/>
      <c r="B51" s="54">
        <f>B49+B50</f>
        <v>6.904</v>
      </c>
      <c r="C51" s="60"/>
      <c r="D51" s="11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34">
        <v>27</v>
      </c>
      <c r="B52" s="54">
        <f>A52*F52/1000</f>
        <v>1.35</v>
      </c>
      <c r="C52" s="60"/>
      <c r="D52" s="9" t="s">
        <v>13</v>
      </c>
      <c r="E52" s="9">
        <v>50</v>
      </c>
      <c r="F52" s="5">
        <v>50</v>
      </c>
      <c r="G52" s="5">
        <v>50</v>
      </c>
      <c r="H52" s="5">
        <v>1.15</v>
      </c>
      <c r="I52" s="5">
        <v>0.2</v>
      </c>
      <c r="J52" s="5">
        <v>21.65</v>
      </c>
      <c r="K52" s="5">
        <v>93</v>
      </c>
      <c r="L52" s="5">
        <v>17</v>
      </c>
      <c r="M52" s="5">
        <v>1.15</v>
      </c>
      <c r="N52" s="5">
        <v>0</v>
      </c>
      <c r="O52" s="5">
        <v>0.01</v>
      </c>
      <c r="P52" s="5">
        <v>0</v>
      </c>
    </row>
    <row r="53" spans="1:16" ht="12.75">
      <c r="A53" s="34"/>
      <c r="B53" s="54"/>
      <c r="C53" s="60"/>
      <c r="D53" s="5" t="s">
        <v>11</v>
      </c>
      <c r="E53" s="22"/>
      <c r="F53" s="5"/>
      <c r="G53" s="5"/>
      <c r="H53" s="9">
        <f aca="true" t="shared" si="3" ref="H53:P53">SUM(H27:H52)</f>
        <v>33.62</v>
      </c>
      <c r="I53" s="9">
        <f t="shared" si="3"/>
        <v>39.14000000000001</v>
      </c>
      <c r="J53" s="9">
        <f t="shared" si="3"/>
        <v>82.64999999999999</v>
      </c>
      <c r="K53" s="9">
        <f>SUM(K27:K52)</f>
        <v>707.39</v>
      </c>
      <c r="L53" s="9">
        <f>SUM(L27:L52)</f>
        <v>169.6</v>
      </c>
      <c r="M53" s="9">
        <f>SUM(M27:M52)</f>
        <v>18.355</v>
      </c>
      <c r="N53" s="9">
        <f t="shared" si="3"/>
        <v>0.55</v>
      </c>
      <c r="O53" s="9">
        <f t="shared" si="3"/>
        <v>0.881</v>
      </c>
      <c r="P53" s="9">
        <f t="shared" si="3"/>
        <v>36.42</v>
      </c>
    </row>
    <row r="54" spans="1:16" ht="12.75">
      <c r="A54" s="34"/>
      <c r="B54" s="71"/>
      <c r="C54" s="60"/>
      <c r="D54" s="81" t="s">
        <v>86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2.75">
      <c r="A55" s="34"/>
      <c r="B55" s="71"/>
      <c r="C55" s="60" t="s">
        <v>256</v>
      </c>
      <c r="D55" s="9" t="s">
        <v>237</v>
      </c>
      <c r="E55" s="9">
        <v>100</v>
      </c>
      <c r="F55" s="5"/>
      <c r="G55" s="5"/>
      <c r="H55" s="5">
        <v>16.5</v>
      </c>
      <c r="I55" s="5">
        <v>13.37</v>
      </c>
      <c r="J55" s="5">
        <v>31.25</v>
      </c>
      <c r="K55" s="5">
        <v>206</v>
      </c>
      <c r="L55" s="5">
        <v>147.3</v>
      </c>
      <c r="M55" s="5">
        <v>0.69</v>
      </c>
      <c r="N55" s="5">
        <v>0.05</v>
      </c>
      <c r="O55" s="5">
        <v>0.26</v>
      </c>
      <c r="P55" s="5">
        <v>0.24</v>
      </c>
    </row>
    <row r="56" spans="1:16" ht="12.75">
      <c r="A56" s="34">
        <v>188</v>
      </c>
      <c r="B56" s="71">
        <f>A56*F56/1000</f>
        <v>13.16</v>
      </c>
      <c r="C56" s="60"/>
      <c r="D56" s="10" t="s">
        <v>47</v>
      </c>
      <c r="E56" s="9"/>
      <c r="F56" s="5">
        <v>70</v>
      </c>
      <c r="G56" s="5">
        <v>65</v>
      </c>
      <c r="H56" s="5"/>
      <c r="I56" s="5"/>
      <c r="J56" s="5"/>
      <c r="K56" s="5"/>
      <c r="L56" s="5"/>
      <c r="M56" s="5"/>
      <c r="N56" s="5"/>
      <c r="O56" s="5"/>
      <c r="P56" s="5"/>
    </row>
    <row r="57" spans="1:16" ht="12.75">
      <c r="A57" s="34">
        <v>39</v>
      </c>
      <c r="B57" s="71">
        <f>A57*F57/1000</f>
        <v>0.39</v>
      </c>
      <c r="C57" s="60"/>
      <c r="D57" s="10" t="s">
        <v>40</v>
      </c>
      <c r="E57" s="9"/>
      <c r="F57" s="5">
        <v>10</v>
      </c>
      <c r="G57" s="5">
        <v>8</v>
      </c>
      <c r="H57" s="5"/>
      <c r="I57" s="5"/>
      <c r="J57" s="5"/>
      <c r="K57" s="5"/>
      <c r="L57" s="5"/>
      <c r="M57" s="5"/>
      <c r="N57" s="5"/>
      <c r="O57" s="5"/>
      <c r="P57" s="5"/>
    </row>
    <row r="58" spans="1:16" ht="12.75">
      <c r="A58" s="34">
        <v>32</v>
      </c>
      <c r="B58" s="71">
        <f>A58*F58/1000</f>
        <v>0.64</v>
      </c>
      <c r="C58" s="60"/>
      <c r="D58" s="10" t="s">
        <v>238</v>
      </c>
      <c r="E58" s="9"/>
      <c r="F58" s="5">
        <v>20</v>
      </c>
      <c r="G58" s="5">
        <v>20</v>
      </c>
      <c r="H58" s="5"/>
      <c r="I58" s="5"/>
      <c r="J58" s="5"/>
      <c r="K58" s="5"/>
      <c r="L58" s="5"/>
      <c r="M58" s="5"/>
      <c r="N58" s="5"/>
      <c r="O58" s="5"/>
      <c r="P58" s="5"/>
    </row>
    <row r="59" spans="1:16" ht="12.75">
      <c r="A59" s="34">
        <v>4.77</v>
      </c>
      <c r="B59" s="71">
        <f>A59*F59/1</f>
        <v>0.954</v>
      </c>
      <c r="C59" s="60"/>
      <c r="D59" s="10" t="s">
        <v>25</v>
      </c>
      <c r="E59" s="9"/>
      <c r="F59" s="5">
        <v>0.2</v>
      </c>
      <c r="G59" s="5">
        <v>0.2</v>
      </c>
      <c r="H59" s="5"/>
      <c r="I59" s="5"/>
      <c r="J59" s="5"/>
      <c r="K59" s="5"/>
      <c r="L59" s="5"/>
      <c r="M59" s="5"/>
      <c r="N59" s="5"/>
      <c r="O59" s="5"/>
      <c r="P59" s="5"/>
    </row>
    <row r="60" spans="1:16" ht="12.75">
      <c r="A60" s="34">
        <v>405</v>
      </c>
      <c r="B60" s="71">
        <f>A60*F60/1000</f>
        <v>1.62</v>
      </c>
      <c r="C60" s="60"/>
      <c r="D60" s="10" t="s">
        <v>27</v>
      </c>
      <c r="E60" s="9"/>
      <c r="F60" s="5">
        <v>4</v>
      </c>
      <c r="G60" s="5">
        <v>4</v>
      </c>
      <c r="H60" s="5"/>
      <c r="I60" s="5"/>
      <c r="J60" s="5"/>
      <c r="K60" s="5"/>
      <c r="L60" s="5"/>
      <c r="M60" s="5"/>
      <c r="N60" s="5"/>
      <c r="O60" s="5"/>
      <c r="P60" s="5"/>
    </row>
    <row r="61" spans="1:16" ht="12.75">
      <c r="A61" s="34"/>
      <c r="B61" s="54">
        <f>B56+B57+B58+B59+B60</f>
        <v>16.764000000000003</v>
      </c>
      <c r="C61" s="58" t="s">
        <v>143</v>
      </c>
      <c r="D61" s="21" t="s">
        <v>260</v>
      </c>
      <c r="E61" s="9">
        <v>20</v>
      </c>
      <c r="F61" s="5"/>
      <c r="G61" s="5"/>
      <c r="H61" s="5">
        <v>0.45</v>
      </c>
      <c r="I61" s="5">
        <v>3.58</v>
      </c>
      <c r="J61" s="5">
        <v>12.7</v>
      </c>
      <c r="K61" s="5">
        <v>73.96</v>
      </c>
      <c r="L61" s="5">
        <v>17.9</v>
      </c>
      <c r="M61" s="5">
        <v>2.07</v>
      </c>
      <c r="N61" s="5">
        <v>0.006</v>
      </c>
      <c r="O61" s="5">
        <v>0.02</v>
      </c>
      <c r="P61" s="5">
        <v>0.08</v>
      </c>
    </row>
    <row r="62" spans="1:16" ht="12.75">
      <c r="A62" s="34">
        <v>123</v>
      </c>
      <c r="B62" s="71">
        <f>A62*F62/1000</f>
        <v>0.984</v>
      </c>
      <c r="C62" s="58"/>
      <c r="D62" s="26" t="s">
        <v>39</v>
      </c>
      <c r="E62" s="8"/>
      <c r="F62" s="5">
        <v>8</v>
      </c>
      <c r="G62" s="5">
        <v>8</v>
      </c>
      <c r="H62" s="5"/>
      <c r="I62" s="5"/>
      <c r="J62" s="5"/>
      <c r="K62" s="5"/>
      <c r="L62" s="5"/>
      <c r="M62" s="5"/>
      <c r="N62" s="5"/>
      <c r="O62" s="5"/>
      <c r="P62" s="5"/>
    </row>
    <row r="63" spans="1:16" ht="12.75">
      <c r="A63" s="34">
        <v>180</v>
      </c>
      <c r="B63" s="71">
        <f>A63*F63/1000</f>
        <v>0.054</v>
      </c>
      <c r="C63" s="58"/>
      <c r="D63" s="26" t="s">
        <v>44</v>
      </c>
      <c r="E63" s="8"/>
      <c r="F63" s="5">
        <v>0.3</v>
      </c>
      <c r="G63" s="5">
        <v>0.3</v>
      </c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34">
        <v>39</v>
      </c>
      <c r="B64" s="71">
        <f>A64*F64/1000</f>
        <v>0.39</v>
      </c>
      <c r="C64" s="58"/>
      <c r="D64" s="26" t="s">
        <v>40</v>
      </c>
      <c r="E64" s="8"/>
      <c r="F64" s="5">
        <v>10</v>
      </c>
      <c r="G64" s="5">
        <v>10</v>
      </c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34"/>
      <c r="B65" s="54">
        <f>B62+B63+B64</f>
        <v>1.428</v>
      </c>
      <c r="C65" s="63" t="s">
        <v>98</v>
      </c>
      <c r="D65" s="9" t="s">
        <v>102</v>
      </c>
      <c r="E65" s="8">
        <v>180</v>
      </c>
      <c r="F65" s="5"/>
      <c r="G65" s="5"/>
      <c r="H65" s="5">
        <v>3.12</v>
      </c>
      <c r="I65" s="5">
        <v>2.66</v>
      </c>
      <c r="J65" s="5">
        <v>14.18</v>
      </c>
      <c r="K65" s="5">
        <v>152</v>
      </c>
      <c r="L65" s="5">
        <v>13.6</v>
      </c>
      <c r="M65" s="5">
        <v>0.52</v>
      </c>
      <c r="N65" s="5">
        <v>0</v>
      </c>
      <c r="O65" s="5">
        <v>0</v>
      </c>
      <c r="P65" s="5">
        <v>3.65</v>
      </c>
    </row>
    <row r="66" spans="1:16" ht="12.75">
      <c r="A66" s="34">
        <v>39</v>
      </c>
      <c r="B66" s="71">
        <f>A66*F66/1000</f>
        <v>0.39</v>
      </c>
      <c r="C66" s="60"/>
      <c r="D66" s="10" t="s">
        <v>40</v>
      </c>
      <c r="E66" s="8"/>
      <c r="F66" s="5">
        <v>10</v>
      </c>
      <c r="G66" s="5">
        <v>10</v>
      </c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34">
        <v>42</v>
      </c>
      <c r="B67" s="71">
        <f>A67*F67/1000</f>
        <v>0.546</v>
      </c>
      <c r="C67" s="60"/>
      <c r="D67" s="10" t="s">
        <v>26</v>
      </c>
      <c r="E67" s="8"/>
      <c r="F67" s="5">
        <v>13</v>
      </c>
      <c r="G67" s="5">
        <v>130</v>
      </c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34">
        <v>242</v>
      </c>
      <c r="B68" s="71">
        <f>A68*F68/1000</f>
        <v>0.484</v>
      </c>
      <c r="C68" s="60"/>
      <c r="D68" s="10" t="s">
        <v>49</v>
      </c>
      <c r="E68" s="8"/>
      <c r="F68" s="5">
        <v>2</v>
      </c>
      <c r="G68" s="5">
        <v>2</v>
      </c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34"/>
      <c r="B69" s="54">
        <f>B66+B67+B68</f>
        <v>1.42</v>
      </c>
      <c r="C69" s="60"/>
      <c r="D69" s="5" t="s">
        <v>14</v>
      </c>
      <c r="E69" s="8"/>
      <c r="F69" s="5"/>
      <c r="G69" s="5"/>
      <c r="H69" s="9">
        <f aca="true" t="shared" si="4" ref="H69:P69">SUM(H55:H67)</f>
        <v>20.07</v>
      </c>
      <c r="I69" s="9">
        <f t="shared" si="4"/>
        <v>19.61</v>
      </c>
      <c r="J69" s="9">
        <f t="shared" si="4"/>
        <v>58.13</v>
      </c>
      <c r="K69" s="9">
        <f t="shared" si="4"/>
        <v>431.96</v>
      </c>
      <c r="L69" s="9">
        <f t="shared" si="4"/>
        <v>178.8</v>
      </c>
      <c r="M69" s="9">
        <f t="shared" si="4"/>
        <v>3.28</v>
      </c>
      <c r="N69" s="9">
        <f t="shared" si="4"/>
        <v>0.056</v>
      </c>
      <c r="O69" s="9">
        <f t="shared" si="4"/>
        <v>0.28</v>
      </c>
      <c r="P69" s="9">
        <f t="shared" si="4"/>
        <v>3.9699999999999998</v>
      </c>
    </row>
    <row r="70" spans="1:16" ht="12.75">
      <c r="A70" s="34"/>
      <c r="B70" s="71"/>
      <c r="C70" s="60"/>
      <c r="D70" s="81" t="s">
        <v>15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2.75">
      <c r="A71" s="34">
        <v>44</v>
      </c>
      <c r="B71" s="71">
        <f>A71*E71/1000</f>
        <v>5.72</v>
      </c>
      <c r="C71" s="60"/>
      <c r="D71" s="9" t="s">
        <v>219</v>
      </c>
      <c r="E71" s="8">
        <v>130</v>
      </c>
      <c r="F71" s="5">
        <v>130</v>
      </c>
      <c r="G71" s="5"/>
      <c r="H71" s="5">
        <v>2.5</v>
      </c>
      <c r="I71" s="5">
        <v>2.8</v>
      </c>
      <c r="J71" s="5">
        <v>11</v>
      </c>
      <c r="K71" s="5">
        <v>78</v>
      </c>
      <c r="L71" s="5">
        <v>220</v>
      </c>
      <c r="M71" s="5">
        <v>24</v>
      </c>
      <c r="N71" s="5">
        <v>0.3</v>
      </c>
      <c r="O71" s="5">
        <v>1.4</v>
      </c>
      <c r="P71" s="5">
        <v>0</v>
      </c>
    </row>
    <row r="72" spans="1:16" ht="12.75">
      <c r="A72" s="34">
        <v>44</v>
      </c>
      <c r="B72" s="71">
        <f>A72*E72/1000</f>
        <v>1.76</v>
      </c>
      <c r="C72" s="60"/>
      <c r="D72" s="9" t="s">
        <v>103</v>
      </c>
      <c r="E72" s="9">
        <v>40</v>
      </c>
      <c r="F72" s="5">
        <v>40</v>
      </c>
      <c r="G72" s="5">
        <v>40</v>
      </c>
      <c r="H72" s="5">
        <v>2.8</v>
      </c>
      <c r="I72" s="5">
        <v>0.3</v>
      </c>
      <c r="J72" s="5">
        <v>18</v>
      </c>
      <c r="K72" s="5">
        <v>88.5</v>
      </c>
      <c r="L72" s="5">
        <v>7</v>
      </c>
      <c r="M72" s="5">
        <v>8.1</v>
      </c>
      <c r="N72" s="5">
        <v>0.1</v>
      </c>
      <c r="O72" s="5">
        <v>0</v>
      </c>
      <c r="P72" s="5">
        <v>0</v>
      </c>
    </row>
    <row r="73" spans="1:16" ht="12.75">
      <c r="A73" s="34"/>
      <c r="B73" s="54">
        <f>B71+B72</f>
        <v>7.4799999999999995</v>
      </c>
      <c r="C73" s="60"/>
      <c r="D73" s="5" t="s">
        <v>14</v>
      </c>
      <c r="E73" s="22"/>
      <c r="F73" s="5"/>
      <c r="G73" s="5"/>
      <c r="H73" s="9">
        <f aca="true" t="shared" si="5" ref="H73:P73">SUM(H71:H72)</f>
        <v>5.3</v>
      </c>
      <c r="I73" s="9">
        <f t="shared" si="5"/>
        <v>3.0999999999999996</v>
      </c>
      <c r="J73" s="9">
        <f t="shared" si="5"/>
        <v>29</v>
      </c>
      <c r="K73" s="9">
        <f t="shared" si="5"/>
        <v>166.5</v>
      </c>
      <c r="L73" s="9">
        <f t="shared" si="5"/>
        <v>227</v>
      </c>
      <c r="M73" s="9">
        <f t="shared" si="5"/>
        <v>32.1</v>
      </c>
      <c r="N73" s="9">
        <f t="shared" si="5"/>
        <v>0.4</v>
      </c>
      <c r="O73" s="9">
        <f t="shared" si="5"/>
        <v>1.4</v>
      </c>
      <c r="P73" s="9">
        <f t="shared" si="5"/>
        <v>0</v>
      </c>
    </row>
    <row r="74" spans="1:16" ht="12.75">
      <c r="A74" s="34"/>
      <c r="B74" s="54">
        <f>B73+B69+B65+B61+B52+B51+B48+B41+B33+B24+B22+B18+B14+B10</f>
        <v>79.003</v>
      </c>
      <c r="C74" s="60"/>
      <c r="D74" s="9" t="s">
        <v>16</v>
      </c>
      <c r="E74" s="22"/>
      <c r="F74" s="5"/>
      <c r="G74" s="5"/>
      <c r="H74" s="9">
        <f aca="true" t="shared" si="6" ref="H74:P74">SUM(H22,H25,H53,H73,H69)</f>
        <v>71.32</v>
      </c>
      <c r="I74" s="9">
        <f t="shared" si="6"/>
        <v>83.38500000000002</v>
      </c>
      <c r="J74" s="9">
        <f t="shared" si="6"/>
        <v>230.92</v>
      </c>
      <c r="K74" s="9">
        <f t="shared" si="6"/>
        <v>1730.69</v>
      </c>
      <c r="L74" s="9">
        <f t="shared" si="6"/>
        <v>758.28</v>
      </c>
      <c r="M74" s="9">
        <f t="shared" si="6"/>
        <v>56.285000000000004</v>
      </c>
      <c r="N74" s="9">
        <f t="shared" si="6"/>
        <v>1.29</v>
      </c>
      <c r="O74" s="9">
        <f t="shared" si="6"/>
        <v>2.9589999999999996</v>
      </c>
      <c r="P74" s="9">
        <f t="shared" si="6"/>
        <v>79.04599999999999</v>
      </c>
    </row>
  </sheetData>
  <sheetProtection/>
  <mergeCells count="15">
    <mergeCell ref="D1:P1"/>
    <mergeCell ref="F2:F3"/>
    <mergeCell ref="G2:G3"/>
    <mergeCell ref="H2:K2"/>
    <mergeCell ref="L2:M2"/>
    <mergeCell ref="N2:P2"/>
    <mergeCell ref="D54:P54"/>
    <mergeCell ref="D70:P70"/>
    <mergeCell ref="C2:C3"/>
    <mergeCell ref="D2:D3"/>
    <mergeCell ref="E2:E3"/>
    <mergeCell ref="C5:C6"/>
    <mergeCell ref="D23:P23"/>
    <mergeCell ref="D26:P26"/>
    <mergeCell ref="D4:P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3"/>
  <headerFooter alignWithMargins="0">
    <oddFooter>&amp;C&amp;P</oddFooter>
  </headerFooter>
  <rowBreaks count="2" manualBreakCount="2">
    <brk id="40" max="14" man="1"/>
    <brk id="7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mgez-ds</cp:lastModifiedBy>
  <cp:lastPrinted>2019-04-04T09:16:49Z</cp:lastPrinted>
  <dcterms:created xsi:type="dcterms:W3CDTF">1996-10-08T23:32:33Z</dcterms:created>
  <dcterms:modified xsi:type="dcterms:W3CDTF">2019-04-04T09:23:35Z</dcterms:modified>
  <cp:category/>
  <cp:version/>
  <cp:contentType/>
  <cp:contentStatus/>
</cp:coreProperties>
</file>